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EA\"/>
    </mc:Choice>
  </mc:AlternateContent>
  <xr:revisionPtr revIDLastSave="0" documentId="13_ncr:1_{55AB1D3B-CECE-4B22-A765-5277DC9B4A3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apex Fcst" sheetId="1" r:id="rId1"/>
  </sheets>
  <definedNames>
    <definedName name="_xlnm._FilterDatabase" localSheetId="0" hidden="1">'Capex Fcst'!$B$4:$AC$23</definedName>
    <definedName name="_xlnm.Print_Area" localSheetId="0">'Capex Fcst'!$A$1:$AC$44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35" i="1" l="1"/>
  <c r="Y30" i="1"/>
  <c r="Y25" i="1"/>
  <c r="X23" i="1"/>
  <c r="X22" i="1"/>
  <c r="X21" i="1"/>
  <c r="X20" i="1"/>
  <c r="X19" i="1"/>
  <c r="X18" i="1"/>
  <c r="X17" i="1"/>
  <c r="X16" i="1"/>
  <c r="X14" i="1"/>
  <c r="X13" i="1"/>
  <c r="X12" i="1"/>
  <c r="X11" i="1"/>
  <c r="X10" i="1"/>
  <c r="X9" i="1"/>
  <c r="X8" i="1"/>
  <c r="X6" i="1"/>
  <c r="X5" i="1"/>
  <c r="Y7" i="1"/>
  <c r="T35" i="1"/>
  <c r="T25" i="1"/>
  <c r="X7" i="1" l="1"/>
  <c r="AA26" i="1" l="1"/>
  <c r="V26" i="1"/>
  <c r="O26" i="1"/>
  <c r="J26" i="1"/>
  <c r="AB26" i="1" l="1"/>
  <c r="X38" i="1"/>
  <c r="AA39" i="1" l="1"/>
  <c r="V39" i="1"/>
  <c r="O39" i="1"/>
  <c r="J39" i="1"/>
  <c r="AA38" i="1"/>
  <c r="V38" i="1"/>
  <c r="O38" i="1"/>
  <c r="J38" i="1"/>
  <c r="AB39" i="1" l="1"/>
  <c r="W21" i="1"/>
  <c r="AA37" i="1" l="1"/>
  <c r="AA36" i="1"/>
  <c r="V37" i="1"/>
  <c r="V36" i="1"/>
  <c r="O37" i="1"/>
  <c r="O36" i="1"/>
  <c r="J37" i="1"/>
  <c r="J36" i="1"/>
  <c r="AB37" i="1" l="1"/>
  <c r="AB36" i="1"/>
  <c r="W23" i="1"/>
  <c r="W19" i="1" l="1"/>
  <c r="AA41" i="1" l="1"/>
  <c r="AA40" i="1"/>
  <c r="AA35" i="1"/>
  <c r="AA34" i="1"/>
  <c r="AA33" i="1"/>
  <c r="AA32" i="1"/>
  <c r="AA31" i="1"/>
  <c r="AA30" i="1"/>
  <c r="AA29" i="1"/>
  <c r="AA28" i="1"/>
  <c r="AA27" i="1"/>
  <c r="AA25" i="1"/>
  <c r="AA24" i="1"/>
  <c r="O41" i="1"/>
  <c r="O40" i="1"/>
  <c r="O35" i="1"/>
  <c r="O34" i="1"/>
  <c r="O33" i="1"/>
  <c r="O32" i="1"/>
  <c r="O31" i="1"/>
  <c r="O30" i="1"/>
  <c r="O29" i="1"/>
  <c r="O28" i="1"/>
  <c r="O27" i="1"/>
  <c r="O25" i="1"/>
  <c r="O24" i="1"/>
  <c r="V41" i="1"/>
  <c r="V40" i="1"/>
  <c r="V35" i="1"/>
  <c r="V34" i="1"/>
  <c r="V33" i="1"/>
  <c r="V32" i="1"/>
  <c r="AB32" i="1" s="1"/>
  <c r="V31" i="1"/>
  <c r="V30" i="1"/>
  <c r="V29" i="1"/>
  <c r="V28" i="1"/>
  <c r="V27" i="1"/>
  <c r="V25" i="1"/>
  <c r="V24" i="1"/>
  <c r="J41" i="1"/>
  <c r="J40" i="1"/>
  <c r="J35" i="1"/>
  <c r="J34" i="1"/>
  <c r="J33" i="1"/>
  <c r="J32" i="1"/>
  <c r="J31" i="1"/>
  <c r="J30" i="1"/>
  <c r="J29" i="1"/>
  <c r="J28" i="1"/>
  <c r="J27" i="1"/>
  <c r="J25" i="1"/>
  <c r="J24" i="1"/>
  <c r="AA16" i="1"/>
  <c r="AB33" i="1" l="1"/>
  <c r="AB34" i="1"/>
  <c r="AB27" i="1"/>
  <c r="AB25" i="1"/>
  <c r="AB30" i="1"/>
  <c r="AB28" i="1"/>
  <c r="AB40" i="1"/>
  <c r="AB29" i="1"/>
  <c r="AB41" i="1"/>
  <c r="AB31" i="1"/>
  <c r="AB24" i="1"/>
  <c r="AB35" i="1"/>
  <c r="AA11" i="1"/>
  <c r="AA23" i="1" l="1"/>
  <c r="O23" i="1" l="1"/>
  <c r="AA21" i="1" l="1"/>
  <c r="AA20" i="1"/>
  <c r="O21" i="1"/>
  <c r="O20" i="1"/>
  <c r="AA22" i="1" l="1"/>
  <c r="O22" i="1"/>
  <c r="AA19" i="1" l="1"/>
  <c r="O19" i="1"/>
  <c r="AA17" i="1" l="1"/>
  <c r="O17" i="1"/>
  <c r="O16" i="1" l="1"/>
  <c r="AA15" i="1" l="1"/>
  <c r="O15" i="1"/>
  <c r="AA14" i="1" l="1"/>
  <c r="O14" i="1"/>
  <c r="AA18" i="1" l="1"/>
  <c r="O18" i="1"/>
  <c r="O13" i="1" l="1"/>
  <c r="O12" i="1"/>
  <c r="O11" i="1"/>
  <c r="O10" i="1"/>
  <c r="O9" i="1"/>
  <c r="O8" i="1"/>
  <c r="O7" i="1"/>
  <c r="O6" i="1"/>
  <c r="O5" i="1"/>
  <c r="P43" i="1"/>
  <c r="N43" i="1"/>
  <c r="M43" i="1"/>
  <c r="L43" i="1"/>
  <c r="K43" i="1"/>
  <c r="I43" i="1"/>
  <c r="H43" i="1"/>
  <c r="G43" i="1"/>
  <c r="F43" i="1"/>
  <c r="Z43" i="1"/>
  <c r="X43" i="1"/>
  <c r="W43" i="1"/>
  <c r="U43" i="1"/>
  <c r="T43" i="1"/>
  <c r="S43" i="1"/>
  <c r="R43" i="1"/>
  <c r="O43" i="1" l="1"/>
  <c r="J43" i="1"/>
  <c r="AA13" i="1" l="1"/>
  <c r="AA12" i="1"/>
  <c r="V43" i="1" l="1"/>
  <c r="AB43" i="1" l="1"/>
  <c r="Y43" i="1"/>
  <c r="AA6" i="1" l="1"/>
  <c r="AA5" i="1"/>
  <c r="AA7" i="1"/>
  <c r="AA8" i="1"/>
  <c r="AA9" i="1"/>
  <c r="AA10" i="1"/>
  <c r="AA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D12" authorId="0" shapeId="0" xr:uid="{20E9B464-7F1C-49FD-9736-11D2DABE4191}">
      <text>
        <r>
          <rPr>
            <sz val="9"/>
            <color indexed="81"/>
            <rFont val="Tahoma"/>
            <charset val="1"/>
          </rPr>
          <t xml:space="preserve">Under YY's Group
</t>
        </r>
      </text>
    </comment>
  </commentList>
</comments>
</file>

<file path=xl/sharedStrings.xml><?xml version="1.0" encoding="utf-8"?>
<sst xmlns="http://schemas.openxmlformats.org/spreadsheetml/2006/main" count="164" uniqueCount="106">
  <si>
    <t>Cost Center</t>
  </si>
  <si>
    <t>Total</t>
  </si>
  <si>
    <t>WP21</t>
  </si>
  <si>
    <t>Capex No</t>
  </si>
  <si>
    <t>WPPL14014</t>
  </si>
  <si>
    <t>WPPL16003</t>
  </si>
  <si>
    <t>WPPL16015</t>
  </si>
  <si>
    <t>WPPL16017</t>
  </si>
  <si>
    <t>WPPL16018</t>
  </si>
  <si>
    <t>WPPL16020</t>
  </si>
  <si>
    <t>2690 Heater Cooler Test system</t>
  </si>
  <si>
    <t>Additional capacity for the Final Testing of detectors at GES</t>
  </si>
  <si>
    <t>Valve Drive Assembly Tester &amp; Encoder</t>
  </si>
  <si>
    <t>Drive Injector Valve Assembly Toolings</t>
  </si>
  <si>
    <t>GTS Calibration Fixture</t>
  </si>
  <si>
    <t>Tooling for WAT270033 Carousel, 24 Position</t>
  </si>
  <si>
    <t>Capex brought forward:</t>
  </si>
  <si>
    <t>WPPL17001</t>
  </si>
  <si>
    <t>Alliance Column Heater &amp; Cooler Tester at Venture</t>
  </si>
  <si>
    <t>Complete</t>
  </si>
  <si>
    <t>Q1</t>
  </si>
  <si>
    <t>Q2</t>
  </si>
  <si>
    <t>Q3</t>
  </si>
  <si>
    <t>Q4</t>
  </si>
  <si>
    <t>Comments</t>
  </si>
  <si>
    <t>Flow Cell and Optic Bench</t>
  </si>
  <si>
    <t>Crank Arm Casting</t>
  </si>
  <si>
    <t xml:space="preserve">Critical Injection tools
</t>
  </si>
  <si>
    <t>WPPL17021</t>
  </si>
  <si>
    <t>WPPL17022</t>
  </si>
  <si>
    <t>Alliance evaluation tester</t>
  </si>
  <si>
    <t>WPPL18004</t>
  </si>
  <si>
    <t>Casting Tool 418000133</t>
  </si>
  <si>
    <t>WPPL18006</t>
  </si>
  <si>
    <t xml:space="preserve"> </t>
  </si>
  <si>
    <t>MSV Tester - TE84040</t>
  </si>
  <si>
    <t>WPPL18015</t>
  </si>
  <si>
    <t xml:space="preserve">SQT Test Station Workbench Setup
</t>
  </si>
  <si>
    <t>WPPL18017</t>
  </si>
  <si>
    <t>WPPL18022</t>
  </si>
  <si>
    <t>WPPL18021</t>
  </si>
  <si>
    <t>Instruments required for 4 test bays, QDa project</t>
  </si>
  <si>
    <t xml:space="preserve">Helium Leak Checker </t>
  </si>
  <si>
    <t xml:space="preserve">QDA Test Bays X 4 </t>
  </si>
  <si>
    <t>Aluminium hot foaming tool (401001048 &amp; 401001049)</t>
  </si>
  <si>
    <t>WPPL18024</t>
  </si>
  <si>
    <t>WPPL18026</t>
  </si>
  <si>
    <t xml:space="preserve">Tooling for INSULATOR, DOOR, DETECTOR, COMMON (415002256)
</t>
  </si>
  <si>
    <t>WPPL18029</t>
  </si>
  <si>
    <t>WPPL18031</t>
  </si>
  <si>
    <t>WPPL Capex Forecast 2019</t>
  </si>
  <si>
    <t>Budget Appropriation - 2019</t>
  </si>
  <si>
    <t>Budget Spending - 2019</t>
  </si>
  <si>
    <t>Forecast Appropriation - 2019</t>
  </si>
  <si>
    <t>Forecast Spending - 2019</t>
  </si>
  <si>
    <t>Q3 Fcst</t>
  </si>
  <si>
    <t>Q4 Fcst</t>
  </si>
  <si>
    <t>2020 Carryover</t>
  </si>
  <si>
    <t>EPP foam parts localization</t>
  </si>
  <si>
    <t>ICT tester  to improve PCBA testing coverage</t>
  </si>
  <si>
    <t xml:space="preserve">FCT tester for PCBA testing coverage
- 19 FCT fixtures need to migrate </t>
  </si>
  <si>
    <t>GVT HTL Assy (PACT - 2nd Phase) test rig, vacuum test chamber</t>
  </si>
  <si>
    <t>Helium Leak Checker at GVT</t>
  </si>
  <si>
    <t>IT Infrastructure upgrade at CM sites
(Switches, PC, network cable GBP100K 1.31)</t>
  </si>
  <si>
    <t>Injection tools renewal</t>
  </si>
  <si>
    <t>QDA (Refub) x 2</t>
  </si>
  <si>
    <t>Equipment replacement at CM</t>
  </si>
  <si>
    <t xml:space="preserve">Production Tool renewal </t>
  </si>
  <si>
    <t>China for China (Tools)</t>
  </si>
  <si>
    <t>China for China (Testers)</t>
  </si>
  <si>
    <t>Billing complete</t>
  </si>
  <si>
    <t>Yu Xue: Supplier decided to drop this project</t>
  </si>
  <si>
    <t>DETECTOR CONTROL BOX</t>
  </si>
  <si>
    <t>ALLIANCE PUMP TRAP</t>
  </si>
  <si>
    <t>Alliance Test bay upgrade</t>
  </si>
  <si>
    <t>Utilise Alliance Test bay upgrade budget</t>
  </si>
  <si>
    <t>WPPL19002</t>
  </si>
  <si>
    <t>WPPL19003</t>
  </si>
  <si>
    <t>Q1 Act</t>
  </si>
  <si>
    <t>Complete - 3 units were recycled from another project so there is no charge</t>
  </si>
  <si>
    <t xml:space="preserve">Able to remove as NRE is bear by Engineering for new PCBAs ($80K) </t>
  </si>
  <si>
    <r>
      <t>Utilise Alliance Test and SIT project</t>
    </r>
    <r>
      <rPr>
        <sz val="11"/>
        <color theme="3"/>
        <rFont val="Calibri"/>
        <family val="2"/>
      </rPr>
      <t xml:space="preserve"> (Edwin: $16284.72 (SIT I Class) + $5400) = $21,684.72)</t>
    </r>
    <r>
      <rPr>
        <sz val="11"/>
        <rFont val="Calibri"/>
        <family val="2"/>
      </rPr>
      <t xml:space="preserve">
Hoist System - $10K - Q3
QDA - Nitrogen generators ($120K) if cannot fix contimination for Qda.</t>
    </r>
  </si>
  <si>
    <t>DROP TEST INSTRUMENT</t>
  </si>
  <si>
    <t>WPPL19006</t>
  </si>
  <si>
    <t>PC for SIT Test Bays</t>
  </si>
  <si>
    <t>WPPL19007</t>
  </si>
  <si>
    <t>ICT FIXTURE DEVELOPMENT FOR 210001344</t>
  </si>
  <si>
    <t>Utilise ICT tester  to improve PCBA testing coverage budget</t>
  </si>
  <si>
    <t>WPPL19008</t>
  </si>
  <si>
    <t>Cancel CEA, not transferring - per discussed with Yin Ying (29th May 2019)</t>
  </si>
  <si>
    <t>Received TE0084018-1 - Edwin</t>
  </si>
  <si>
    <t>Received TE83760-7 - Edwin</t>
  </si>
  <si>
    <t>Received TE82774-4 - Edwin</t>
  </si>
  <si>
    <t>Received and completed - Edwin</t>
  </si>
  <si>
    <t>Q2 Act</t>
  </si>
  <si>
    <r>
      <t xml:space="preserve">YY 05-Apr-19 - Work with Milford team on functional test. Target to complete and approval by June 2019.
</t>
    </r>
    <r>
      <rPr>
        <sz val="11"/>
        <color rgb="FF0000FF"/>
        <rFont val="Calibri"/>
        <family val="2"/>
      </rPr>
      <t xml:space="preserve">AT - what is status? Who are we working with in Milford?
</t>
    </r>
    <r>
      <rPr>
        <sz val="11"/>
        <rFont val="Calibri"/>
        <family val="2"/>
      </rPr>
      <t xml:space="preserve">
</t>
    </r>
  </si>
  <si>
    <r>
      <t xml:space="preserve">Push back to 2019 - Venture can perform OT for 2018 
</t>
    </r>
    <r>
      <rPr>
        <sz val="11"/>
        <color rgb="FF0000FF"/>
        <rFont val="Calibri"/>
        <family val="2"/>
      </rPr>
      <t>AT - are we going to do this capex in 2019?</t>
    </r>
  </si>
  <si>
    <r>
      <t xml:space="preserve">YY 05-Apr-19 - FA is not approved. Cannot bill final payment.
</t>
    </r>
    <r>
      <rPr>
        <sz val="11"/>
        <color rgb="FF0000FF"/>
        <rFont val="Calibri"/>
        <family val="2"/>
      </rPr>
      <t>AT - Status update ? What is the holdup?</t>
    </r>
    <r>
      <rPr>
        <sz val="11"/>
        <rFont val="Calibri"/>
        <family val="2"/>
      </rPr>
      <t xml:space="preserve">
</t>
    </r>
  </si>
  <si>
    <r>
      <t xml:space="preserve">Chau - Q4 2018, but under review of management for the transfer plan - Kris Bujold, Edwin Koh, and others are discussing changes in Tranfer Plan
</t>
    </r>
    <r>
      <rPr>
        <sz val="11"/>
        <color rgb="FF0000FF"/>
        <rFont val="Calibri"/>
        <family val="2"/>
      </rPr>
      <t>AT - Edwin - any further update on this?  Any transfer plans?</t>
    </r>
    <r>
      <rPr>
        <sz val="11"/>
        <color rgb="FFC00000"/>
        <rFont val="Calibri"/>
        <family val="2"/>
      </rPr>
      <t xml:space="preserve">
</t>
    </r>
  </si>
  <si>
    <r>
      <t xml:space="preserve">YY 05-Apr-19 - Work with Milford team on PPAP. Target to complete and approval by June 2019.
</t>
    </r>
    <r>
      <rPr>
        <sz val="11"/>
        <color rgb="FF0000FF"/>
        <rFont val="Calibri"/>
        <family val="2"/>
      </rPr>
      <t>AT - approval obtained?  Who are we working with in Milford?</t>
    </r>
    <r>
      <rPr>
        <sz val="11"/>
        <rFont val="Calibri"/>
        <family val="2"/>
      </rPr>
      <t xml:space="preserve">
</t>
    </r>
  </si>
  <si>
    <r>
      <t xml:space="preserve">YY 05-Apr-19: Push out from Q2 to Q4.
</t>
    </r>
    <r>
      <rPr>
        <sz val="11"/>
        <color rgb="FF0000FF"/>
        <rFont val="Calibri"/>
        <family val="2"/>
      </rPr>
      <t>AT - what is the reason for the push back to Q4?</t>
    </r>
    <r>
      <rPr>
        <sz val="11"/>
        <rFont val="Calibri"/>
        <family val="2"/>
      </rPr>
      <t xml:space="preserve">
</t>
    </r>
  </si>
  <si>
    <r>
      <t>Appropration increase to $80K per Terri Charbonneau email (25th Apr)
- 210001344 to replace 210000355 (</t>
    </r>
    <r>
      <rPr>
        <b/>
        <sz val="11"/>
        <rFont val="Calibri"/>
        <family val="2"/>
      </rPr>
      <t>CEA - $17,543 in May 2019)</t>
    </r>
    <r>
      <rPr>
        <sz val="11"/>
        <rFont val="Calibri"/>
        <family val="2"/>
      </rPr>
      <t xml:space="preserve">
</t>
    </r>
    <r>
      <rPr>
        <sz val="11"/>
        <color rgb="FF0000FF"/>
        <rFont val="Calibri"/>
        <family val="2"/>
      </rPr>
      <t>AT - Edwin, status &amp; if amount reasonable?</t>
    </r>
  </si>
  <si>
    <r>
      <rPr>
        <sz val="11"/>
        <color rgb="FF0000FF"/>
        <rFont val="Calibri"/>
        <family val="2"/>
      </rPr>
      <t>AT - YY how is the HTL testing for PACT? When is completion expected?</t>
    </r>
    <r>
      <rPr>
        <sz val="11"/>
        <rFont val="Calibri"/>
        <family val="2"/>
      </rPr>
      <t xml:space="preserve">
</t>
    </r>
  </si>
  <si>
    <r>
      <t xml:space="preserve">Edwin - are we going to raise CEA for this? Who is working with David Moss?
This will be review once servers are migrated. Only CEI Batam and CEI Singapore migrated - Apr
</t>
    </r>
    <r>
      <rPr>
        <sz val="11"/>
        <color rgb="FF0000FF"/>
        <rFont val="Calibri"/>
        <family val="2"/>
      </rPr>
      <t>AT - Server migration almost complete. Are we planning to move ahead with this?</t>
    </r>
  </si>
  <si>
    <r>
      <t xml:space="preserve">YY 05-Apr-19: 3 MRPC tools need replacement. Reuse mold base with new core &amp; cavity insert - USD 24,495.
</t>
    </r>
    <r>
      <rPr>
        <sz val="11"/>
        <color rgb="FF0000FF"/>
        <rFont val="Calibri"/>
        <family val="2"/>
      </rPr>
      <t>AT - how about the remaining 25.5K?  When will CEA be raised for all these?</t>
    </r>
  </si>
  <si>
    <r>
      <rPr>
        <sz val="11"/>
        <color rgb="FF0000FF"/>
        <rFont val="Calibri"/>
        <family val="2"/>
      </rPr>
      <t>AT - EK what is happening here?</t>
    </r>
    <r>
      <rPr>
        <sz val="11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</si>
</sst>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###,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sz val="11"/>
      <color rgb="FFC00000"/>
      <name val="Calibri"/>
      <family val="2"/>
    </font>
    <font>
      <sz val="11"/>
      <color theme="3"/>
      <name val="Calibri"/>
      <family val="2"/>
    </font>
    <font>
      <sz val="9"/>
      <color indexed="81"/>
      <name val="Tahoma"/>
      <charset val="1"/>
    </font>
  </fonts>
  <fills count="2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7" fillId="5" borderId="3" applyNumberFormat="0" applyAlignment="0" applyProtection="0">
      <alignment horizontal="left" vertical="center" indent="1"/>
    </xf>
    <xf numFmtId="164" fontId="8" fillId="0" borderId="4" applyNumberFormat="0" applyProtection="0">
      <alignment horizontal="right" vertical="center"/>
    </xf>
    <xf numFmtId="164" fontId="7" fillId="0" borderId="5" applyNumberFormat="0" applyProtection="0">
      <alignment horizontal="right" vertical="center"/>
    </xf>
    <xf numFmtId="0" fontId="9" fillId="6" borderId="5" applyNumberFormat="0" applyAlignment="0" applyProtection="0">
      <alignment horizontal="left" vertical="center" indent="1"/>
    </xf>
    <xf numFmtId="0" fontId="9" fillId="7" borderId="5" applyNumberFormat="0" applyAlignment="0" applyProtection="0">
      <alignment horizontal="left" vertical="center" indent="1"/>
    </xf>
    <xf numFmtId="164" fontId="8" fillId="8" borderId="4" applyNumberFormat="0" applyBorder="0" applyProtection="0">
      <alignment horizontal="right" vertical="center"/>
    </xf>
    <xf numFmtId="0" fontId="9" fillId="6" borderId="5" applyNumberFormat="0" applyAlignment="0" applyProtection="0">
      <alignment horizontal="left" vertical="center" indent="1"/>
    </xf>
    <xf numFmtId="164" fontId="7" fillId="7" borderId="5" applyNumberFormat="0" applyProtection="0">
      <alignment horizontal="right" vertical="center"/>
    </xf>
    <xf numFmtId="164" fontId="7" fillId="8" borderId="5" applyNumberFormat="0" applyBorder="0" applyProtection="0">
      <alignment horizontal="right" vertical="center"/>
    </xf>
    <xf numFmtId="164" fontId="10" fillId="9" borderId="6" applyNumberFormat="0" applyBorder="0" applyAlignment="0" applyProtection="0">
      <alignment horizontal="right" vertical="center" indent="1"/>
    </xf>
    <xf numFmtId="164" fontId="11" fillId="10" borderId="6" applyNumberFormat="0" applyBorder="0" applyAlignment="0" applyProtection="0">
      <alignment horizontal="right" vertical="center" indent="1"/>
    </xf>
    <xf numFmtId="164" fontId="11" fillId="11" borderId="6" applyNumberFormat="0" applyBorder="0" applyAlignment="0" applyProtection="0">
      <alignment horizontal="right" vertical="center" indent="1"/>
    </xf>
    <xf numFmtId="164" fontId="12" fillId="12" borderId="6" applyNumberFormat="0" applyBorder="0" applyAlignment="0" applyProtection="0">
      <alignment horizontal="right" vertical="center" indent="1"/>
    </xf>
    <xf numFmtId="164" fontId="12" fillId="13" borderId="6" applyNumberFormat="0" applyBorder="0" applyAlignment="0" applyProtection="0">
      <alignment horizontal="right" vertical="center" indent="1"/>
    </xf>
    <xf numFmtId="164" fontId="12" fillId="14" borderId="6" applyNumberFormat="0" applyBorder="0" applyAlignment="0" applyProtection="0">
      <alignment horizontal="right" vertical="center" indent="1"/>
    </xf>
    <xf numFmtId="164" fontId="13" fillId="15" borderId="6" applyNumberFormat="0" applyBorder="0" applyAlignment="0" applyProtection="0">
      <alignment horizontal="right" vertical="center" indent="1"/>
    </xf>
    <xf numFmtId="164" fontId="13" fillId="16" borderId="6" applyNumberFormat="0" applyBorder="0" applyAlignment="0" applyProtection="0">
      <alignment horizontal="right" vertical="center" indent="1"/>
    </xf>
    <xf numFmtId="164" fontId="13" fillId="17" borderId="6" applyNumberFormat="0" applyBorder="0" applyAlignment="0" applyProtection="0">
      <alignment horizontal="right" vertical="center" indent="1"/>
    </xf>
    <xf numFmtId="0" fontId="14" fillId="0" borderId="3" applyNumberFormat="0" applyFont="0" applyFill="0" applyAlignment="0" applyProtection="0"/>
    <xf numFmtId="164" fontId="8" fillId="18" borderId="3" applyNumberFormat="0" applyAlignment="0" applyProtection="0">
      <alignment horizontal="left" vertical="center" indent="1"/>
    </xf>
    <xf numFmtId="0" fontId="7" fillId="5" borderId="5" applyNumberFormat="0" applyAlignment="0" applyProtection="0">
      <alignment horizontal="left" vertical="center" indent="1"/>
    </xf>
    <xf numFmtId="0" fontId="9" fillId="19" borderId="3" applyNumberFormat="0" applyAlignment="0" applyProtection="0">
      <alignment horizontal="left" vertical="center" indent="1"/>
    </xf>
    <xf numFmtId="0" fontId="9" fillId="20" borderId="3" applyNumberFormat="0" applyAlignment="0" applyProtection="0">
      <alignment horizontal="left" vertical="center" indent="1"/>
    </xf>
    <xf numFmtId="0" fontId="9" fillId="21" borderId="3" applyNumberFormat="0" applyAlignment="0" applyProtection="0">
      <alignment horizontal="left" vertical="center" indent="1"/>
    </xf>
    <xf numFmtId="0" fontId="9" fillId="8" borderId="3" applyNumberFormat="0" applyAlignment="0" applyProtection="0">
      <alignment horizontal="left" vertical="center" indent="1"/>
    </xf>
    <xf numFmtId="0" fontId="9" fillId="7" borderId="5" applyNumberFormat="0" applyAlignment="0" applyProtection="0">
      <alignment horizontal="left" vertical="center" indent="1"/>
    </xf>
    <xf numFmtId="0" fontId="15" fillId="0" borderId="7" applyNumberFormat="0" applyFill="0" applyBorder="0" applyAlignment="0" applyProtection="0"/>
    <xf numFmtId="0" fontId="16" fillId="0" borderId="7" applyNumberFormat="0" applyBorder="0" applyAlignment="0" applyProtection="0"/>
    <xf numFmtId="0" fontId="15" fillId="6" borderId="5" applyNumberFormat="0" applyAlignment="0" applyProtection="0">
      <alignment horizontal="left" vertical="center" indent="1"/>
    </xf>
    <xf numFmtId="0" fontId="15" fillId="6" borderId="5" applyNumberFormat="0" applyAlignment="0" applyProtection="0">
      <alignment horizontal="left" vertical="center" indent="1"/>
    </xf>
    <xf numFmtId="0" fontId="15" fillId="7" borderId="5" applyNumberFormat="0" applyAlignment="0" applyProtection="0">
      <alignment horizontal="left" vertical="center" indent="1"/>
    </xf>
    <xf numFmtId="164" fontId="17" fillId="7" borderId="5" applyNumberFormat="0" applyProtection="0">
      <alignment horizontal="right" vertical="center"/>
    </xf>
    <xf numFmtId="164" fontId="18" fillId="8" borderId="4" applyNumberFormat="0" applyBorder="0" applyProtection="0">
      <alignment horizontal="right" vertical="center"/>
    </xf>
    <xf numFmtId="164" fontId="17" fillId="8" borderId="5" applyNumberFormat="0" applyBorder="0" applyProtection="0">
      <alignment horizontal="right" vertical="center"/>
    </xf>
  </cellStyleXfs>
  <cellXfs count="60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4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2" applyFont="1" applyFill="1" applyAlignment="1" applyProtection="1">
      <alignment horizontal="left"/>
      <protection locked="0"/>
    </xf>
    <xf numFmtId="0" fontId="3" fillId="0" borderId="0" xfId="0" applyFont="1" applyAlignment="1"/>
    <xf numFmtId="0" fontId="3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9" fillId="0" borderId="0" xfId="2" applyFont="1" applyFill="1" applyAlignment="1" applyProtection="1">
      <alignment horizontal="left"/>
      <protection locked="0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0" borderId="0" xfId="0" applyNumberFormat="1" applyFont="1" applyFill="1" applyAlignment="1">
      <alignment wrapText="1"/>
    </xf>
    <xf numFmtId="0" fontId="5" fillId="0" borderId="0" xfId="0" applyNumberFormat="1" applyFont="1" applyAlignment="1">
      <alignment wrapText="1"/>
    </xf>
    <xf numFmtId="0" fontId="4" fillId="0" borderId="0" xfId="0" applyNumberFormat="1" applyFont="1" applyAlignment="1">
      <alignment wrapText="1"/>
    </xf>
    <xf numFmtId="0" fontId="4" fillId="0" borderId="0" xfId="0" applyFont="1" applyFill="1" applyAlignment="1"/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1" fontId="4" fillId="0" borderId="0" xfId="0" applyNumberFormat="1" applyFont="1"/>
    <xf numFmtId="41" fontId="4" fillId="4" borderId="0" xfId="0" applyNumberFormat="1" applyFont="1" applyFill="1" applyAlignment="1"/>
    <xf numFmtId="41" fontId="4" fillId="0" borderId="0" xfId="1" applyNumberFormat="1" applyFont="1" applyFill="1" applyAlignment="1"/>
    <xf numFmtId="41" fontId="4" fillId="4" borderId="0" xfId="1" applyNumberFormat="1" applyFont="1" applyFill="1" applyAlignment="1"/>
    <xf numFmtId="41" fontId="20" fillId="0" borderId="0" xfId="4" applyNumberFormat="1" applyFont="1" applyFill="1" applyBorder="1" applyAlignment="1">
      <alignment horizontal="right"/>
    </xf>
    <xf numFmtId="41" fontId="4" fillId="0" borderId="0" xfId="0" applyNumberFormat="1" applyFont="1" applyFill="1" applyAlignment="1"/>
    <xf numFmtId="0" fontId="5" fillId="0" borderId="0" xfId="2" applyFont="1" applyFill="1" applyAlignment="1" applyProtection="1">
      <alignment horizontal="center"/>
      <protection locked="0"/>
    </xf>
    <xf numFmtId="41" fontId="3" fillId="0" borderId="2" xfId="0" applyNumberFormat="1" applyFont="1" applyFill="1" applyBorder="1" applyAlignment="1"/>
    <xf numFmtId="4" fontId="4" fillId="0" borderId="0" xfId="0" applyNumberFormat="1" applyFont="1"/>
    <xf numFmtId="0" fontId="3" fillId="3" borderId="8" xfId="0" applyFont="1" applyFill="1" applyBorder="1" applyAlignment="1">
      <alignment horizontal="center" wrapText="1"/>
    </xf>
    <xf numFmtId="0" fontId="19" fillId="0" borderId="0" xfId="1" applyNumberFormat="1" applyFont="1" applyFill="1" applyAlignment="1">
      <alignment wrapText="1"/>
    </xf>
    <xf numFmtId="0" fontId="21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1" fontId="4" fillId="22" borderId="0" xfId="1" applyNumberFormat="1" applyFont="1" applyFill="1" applyAlignment="1"/>
    <xf numFmtId="41" fontId="4" fillId="22" borderId="0" xfId="0" applyNumberFormat="1" applyFont="1" applyFill="1" applyAlignment="1"/>
    <xf numFmtId="0" fontId="19" fillId="0" borderId="0" xfId="0" applyNumberFormat="1" applyFont="1" applyFill="1" applyAlignment="1">
      <alignment wrapText="1"/>
    </xf>
    <xf numFmtId="0" fontId="5" fillId="0" borderId="0" xfId="2" applyFont="1" applyFill="1" applyAlignment="1" applyProtection="1">
      <alignment horizontal="left" wrapText="1"/>
      <protection locked="0"/>
    </xf>
    <xf numFmtId="0" fontId="4" fillId="0" borderId="0" xfId="1" applyNumberFormat="1" applyFont="1" applyFill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4" fillId="22" borderId="0" xfId="0" applyFont="1" applyFill="1" applyAlignment="1">
      <alignment horizontal="center"/>
    </xf>
    <xf numFmtId="0" fontId="5" fillId="22" borderId="0" xfId="2" applyFont="1" applyFill="1" applyAlignment="1" applyProtection="1">
      <alignment horizontal="left"/>
      <protection locked="0"/>
    </xf>
    <xf numFmtId="0" fontId="4" fillId="22" borderId="0" xfId="0" applyFont="1" applyFill="1" applyAlignment="1"/>
    <xf numFmtId="41" fontId="20" fillId="22" borderId="0" xfId="4" applyNumberFormat="1" applyFont="1" applyFill="1" applyBorder="1" applyAlignment="1">
      <alignment horizontal="right"/>
    </xf>
    <xf numFmtId="0" fontId="5" fillId="22" borderId="0" xfId="0" applyNumberFormat="1" applyFont="1" applyFill="1" applyAlignment="1">
      <alignment wrapText="1"/>
    </xf>
    <xf numFmtId="0" fontId="4" fillId="22" borderId="0" xfId="0" applyFont="1" applyFill="1"/>
    <xf numFmtId="0" fontId="4" fillId="23" borderId="0" xfId="0" applyFont="1" applyFill="1" applyAlignment="1">
      <alignment horizontal="center"/>
    </xf>
    <xf numFmtId="0" fontId="5" fillId="23" borderId="0" xfId="2" applyFont="1" applyFill="1" applyAlignment="1" applyProtection="1">
      <alignment horizontal="left"/>
      <protection locked="0"/>
    </xf>
    <xf numFmtId="0" fontId="4" fillId="23" borderId="0" xfId="0" applyFont="1" applyFill="1" applyAlignment="1"/>
    <xf numFmtId="41" fontId="4" fillId="23" borderId="0" xfId="0" applyNumberFormat="1" applyFont="1" applyFill="1" applyAlignment="1"/>
    <xf numFmtId="41" fontId="4" fillId="23" borderId="0" xfId="1" applyNumberFormat="1" applyFont="1" applyFill="1" applyAlignment="1"/>
    <xf numFmtId="41" fontId="20" fillId="23" borderId="0" xfId="4" applyNumberFormat="1" applyFont="1" applyFill="1" applyBorder="1" applyAlignment="1">
      <alignment horizontal="right"/>
    </xf>
    <xf numFmtId="0" fontId="5" fillId="23" borderId="0" xfId="0" applyNumberFormat="1" applyFont="1" applyFill="1" applyAlignment="1">
      <alignment wrapText="1"/>
    </xf>
    <xf numFmtId="0" fontId="4" fillId="23" borderId="0" xfId="0" applyFont="1" applyFill="1"/>
  </cellXfs>
  <cellStyles count="37">
    <cellStyle name="Comma" xfId="1" builtinId="3"/>
    <cellStyle name="Normal" xfId="0" builtinId="0"/>
    <cellStyle name="Normal 2 2 2" xfId="2" xr:uid="{00000000-0005-0000-0000-000002000000}"/>
    <cellStyle name="SAPBorder" xfId="21" xr:uid="{00000000-0005-0000-0000-000003000000}"/>
    <cellStyle name="SAPDataCell" xfId="4" xr:uid="{00000000-0005-0000-0000-000004000000}"/>
    <cellStyle name="SAPDataTotalCell" xfId="5" xr:uid="{00000000-0005-0000-0000-000005000000}"/>
    <cellStyle name="SAPDimensionCell" xfId="3" xr:uid="{00000000-0005-0000-0000-000006000000}"/>
    <cellStyle name="SAPEditableDataCell" xfId="6" xr:uid="{00000000-0005-0000-0000-000007000000}"/>
    <cellStyle name="SAPEditableDataTotalCell" xfId="9" xr:uid="{00000000-0005-0000-0000-000008000000}"/>
    <cellStyle name="SAPEmphasized" xfId="29" xr:uid="{00000000-0005-0000-0000-000009000000}"/>
    <cellStyle name="SAPEmphasizedEditableDataCell" xfId="31" xr:uid="{00000000-0005-0000-0000-00000A000000}"/>
    <cellStyle name="SAPEmphasizedEditableDataTotalCell" xfId="32" xr:uid="{00000000-0005-0000-0000-00000B000000}"/>
    <cellStyle name="SAPEmphasizedLockedDataCell" xfId="35" xr:uid="{00000000-0005-0000-0000-00000C000000}"/>
    <cellStyle name="SAPEmphasizedLockedDataTotalCell" xfId="36" xr:uid="{00000000-0005-0000-0000-00000D000000}"/>
    <cellStyle name="SAPEmphasizedReadonlyDataCell" xfId="33" xr:uid="{00000000-0005-0000-0000-00000E000000}"/>
    <cellStyle name="SAPEmphasizedReadonlyDataTotalCell" xfId="34" xr:uid="{00000000-0005-0000-0000-00000F000000}"/>
    <cellStyle name="SAPEmphasizedTotal" xfId="30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HierarchyCell0" xfId="24" xr:uid="{00000000-0005-0000-0000-00001A000000}"/>
    <cellStyle name="SAPHierarchyCell1" xfId="25" xr:uid="{00000000-0005-0000-0000-00001B000000}"/>
    <cellStyle name="SAPHierarchyCell2" xfId="26" xr:uid="{00000000-0005-0000-0000-00001C000000}"/>
    <cellStyle name="SAPHierarchyCell3" xfId="27" xr:uid="{00000000-0005-0000-0000-00001D000000}"/>
    <cellStyle name="SAPHierarchyCell4" xfId="28" xr:uid="{00000000-0005-0000-0000-00001E000000}"/>
    <cellStyle name="SAPLockedDataCell" xfId="8" xr:uid="{00000000-0005-0000-0000-00001F000000}"/>
    <cellStyle name="SAPLockedDataTotalCell" xfId="11" xr:uid="{00000000-0005-0000-0000-000020000000}"/>
    <cellStyle name="SAPMemberCell" xfId="22" xr:uid="{00000000-0005-0000-0000-000021000000}"/>
    <cellStyle name="SAPMemberTotalCell" xfId="23" xr:uid="{00000000-0005-0000-0000-000022000000}"/>
    <cellStyle name="SAPReadonlyDataCell" xfId="7" xr:uid="{00000000-0005-0000-0000-000023000000}"/>
    <cellStyle name="SAPReadonlyDataTotalCell" xfId="10" xr:uid="{00000000-0005-0000-0000-000024000000}"/>
  </cellStyles>
  <dxfs count="0"/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46"/>
  <sheetViews>
    <sheetView tabSelected="1" zoomScale="90" zoomScaleNormal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D12" sqref="D12"/>
    </sheetView>
  </sheetViews>
  <sheetFormatPr defaultColWidth="9.140625" defaultRowHeight="15" outlineLevelCol="1" x14ac:dyDescent="0.25"/>
  <cols>
    <col min="1" max="1" width="2.7109375" style="4" customWidth="1"/>
    <col min="2" max="2" width="8.28515625" style="4" customWidth="1"/>
    <col min="3" max="3" width="65" style="2" bestFit="1" customWidth="1"/>
    <col min="4" max="4" width="11.85546875" style="6" customWidth="1"/>
    <col min="5" max="5" width="2.7109375" style="4" customWidth="1"/>
    <col min="6" max="14" width="9.7109375" style="4" customWidth="1" outlineLevel="1"/>
    <col min="15" max="15" width="9.5703125" style="4" customWidth="1" outlineLevel="1"/>
    <col min="16" max="16" width="9.7109375" style="4" customWidth="1" outlineLevel="1"/>
    <col min="17" max="17" width="2.7109375" style="4" customWidth="1"/>
    <col min="18" max="21" width="9.7109375" style="4" customWidth="1" outlineLevel="1"/>
    <col min="22" max="22" width="9.7109375" style="4" customWidth="1"/>
    <col min="23" max="26" width="9.7109375" style="4" customWidth="1" outlineLevel="1"/>
    <col min="27" max="28" width="9.7109375" style="4" customWidth="1"/>
    <col min="29" max="29" width="84.140625" style="5" customWidth="1"/>
    <col min="30" max="16384" width="9.140625" style="4"/>
  </cols>
  <sheetData>
    <row r="1" spans="2:29" x14ac:dyDescent="0.25">
      <c r="B1" s="1" t="s">
        <v>50</v>
      </c>
      <c r="AC1" s="11"/>
    </row>
    <row r="2" spans="2:29" x14ac:dyDescent="0.25">
      <c r="B2" s="1"/>
      <c r="Z2" s="34"/>
      <c r="AC2" s="11"/>
    </row>
    <row r="3" spans="2:29" x14ac:dyDescent="0.25">
      <c r="B3" s="6"/>
      <c r="F3" s="44" t="s">
        <v>51</v>
      </c>
      <c r="G3" s="44"/>
      <c r="H3" s="44"/>
      <c r="I3" s="44"/>
      <c r="J3" s="44"/>
      <c r="K3" s="45" t="s">
        <v>52</v>
      </c>
      <c r="L3" s="45"/>
      <c r="M3" s="45"/>
      <c r="N3" s="45"/>
      <c r="O3" s="45"/>
      <c r="P3" s="45"/>
      <c r="R3" s="44" t="s">
        <v>53</v>
      </c>
      <c r="S3" s="44"/>
      <c r="T3" s="44"/>
      <c r="U3" s="44"/>
      <c r="V3" s="44"/>
      <c r="W3" s="45" t="s">
        <v>54</v>
      </c>
      <c r="X3" s="45"/>
      <c r="Y3" s="45"/>
      <c r="Z3" s="45"/>
      <c r="AA3" s="45"/>
      <c r="AB3" s="45"/>
      <c r="AC3" s="11"/>
    </row>
    <row r="4" spans="2:29" s="5" customFormat="1" ht="30" x14ac:dyDescent="0.25">
      <c r="B4" s="7" t="s">
        <v>0</v>
      </c>
      <c r="C4" s="14" t="s">
        <v>16</v>
      </c>
      <c r="D4" s="7" t="s">
        <v>3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1</v>
      </c>
      <c r="K4" s="18" t="s">
        <v>20</v>
      </c>
      <c r="L4" s="18" t="s">
        <v>21</v>
      </c>
      <c r="M4" s="18" t="s">
        <v>22</v>
      </c>
      <c r="N4" s="18" t="s">
        <v>23</v>
      </c>
      <c r="O4" s="18" t="s">
        <v>1</v>
      </c>
      <c r="P4" s="35" t="s">
        <v>57</v>
      </c>
      <c r="R4" s="8" t="s">
        <v>78</v>
      </c>
      <c r="S4" s="8" t="s">
        <v>94</v>
      </c>
      <c r="T4" s="8" t="s">
        <v>55</v>
      </c>
      <c r="U4" s="8" t="s">
        <v>56</v>
      </c>
      <c r="V4" s="8" t="s">
        <v>1</v>
      </c>
      <c r="W4" s="24" t="s">
        <v>78</v>
      </c>
      <c r="X4" s="25" t="s">
        <v>94</v>
      </c>
      <c r="Y4" s="19" t="s">
        <v>55</v>
      </c>
      <c r="Z4" s="16" t="s">
        <v>56</v>
      </c>
      <c r="AA4" s="9" t="s">
        <v>1</v>
      </c>
      <c r="AB4" s="35" t="s">
        <v>57</v>
      </c>
      <c r="AC4" s="15" t="s">
        <v>24</v>
      </c>
    </row>
    <row r="5" spans="2:29" s="10" customFormat="1" hidden="1" x14ac:dyDescent="0.25">
      <c r="B5" s="3" t="s">
        <v>2</v>
      </c>
      <c r="C5" s="23" t="s">
        <v>10</v>
      </c>
      <c r="D5" s="3" t="s">
        <v>4</v>
      </c>
      <c r="E5" s="23"/>
      <c r="F5" s="27"/>
      <c r="G5" s="27"/>
      <c r="H5" s="27"/>
      <c r="I5" s="27"/>
      <c r="J5" s="29"/>
      <c r="K5" s="28">
        <v>5700</v>
      </c>
      <c r="L5" s="28">
        <v>0</v>
      </c>
      <c r="M5" s="28">
        <v>0</v>
      </c>
      <c r="N5" s="28">
        <v>0</v>
      </c>
      <c r="O5" s="28">
        <f t="shared" ref="O5:O18" si="0">SUM(K5:N5)</f>
        <v>5700</v>
      </c>
      <c r="P5" s="28">
        <v>0</v>
      </c>
      <c r="Q5" s="23"/>
      <c r="R5" s="27"/>
      <c r="S5" s="27"/>
      <c r="T5" s="27"/>
      <c r="U5" s="27"/>
      <c r="V5" s="29"/>
      <c r="W5" s="28">
        <v>0</v>
      </c>
      <c r="X5" s="28">
        <f t="shared" ref="X5:X6" si="1">4080*0</f>
        <v>0</v>
      </c>
      <c r="Y5" s="39">
        <v>5700</v>
      </c>
      <c r="Z5" s="39">
        <v>0</v>
      </c>
      <c r="AA5" s="30">
        <f t="shared" ref="AA5:AA10" si="2">SUM(W5:Z5)</f>
        <v>5700</v>
      </c>
      <c r="AB5" s="30">
        <v>0</v>
      </c>
      <c r="AC5" s="36" t="s">
        <v>90</v>
      </c>
    </row>
    <row r="6" spans="2:29" s="10" customFormat="1" hidden="1" x14ac:dyDescent="0.25">
      <c r="B6" s="3" t="s">
        <v>2</v>
      </c>
      <c r="C6" s="23" t="s">
        <v>11</v>
      </c>
      <c r="D6" s="3" t="s">
        <v>5</v>
      </c>
      <c r="E6" s="23"/>
      <c r="F6" s="27"/>
      <c r="G6" s="27"/>
      <c r="H6" s="27"/>
      <c r="I6" s="27"/>
      <c r="J6" s="29"/>
      <c r="K6" s="28">
        <v>1740</v>
      </c>
      <c r="L6" s="28">
        <v>0</v>
      </c>
      <c r="M6" s="28">
        <v>0</v>
      </c>
      <c r="N6" s="28">
        <v>0</v>
      </c>
      <c r="O6" s="28">
        <f t="shared" si="0"/>
        <v>1740</v>
      </c>
      <c r="P6" s="28">
        <v>0</v>
      </c>
      <c r="Q6" s="23"/>
      <c r="R6" s="27"/>
      <c r="S6" s="27"/>
      <c r="T6" s="27"/>
      <c r="U6" s="27"/>
      <c r="V6" s="29"/>
      <c r="W6" s="28">
        <v>0</v>
      </c>
      <c r="X6" s="28">
        <f t="shared" si="1"/>
        <v>0</v>
      </c>
      <c r="Y6" s="39">
        <v>1740</v>
      </c>
      <c r="Z6" s="39">
        <v>0</v>
      </c>
      <c r="AA6" s="30">
        <f t="shared" si="2"/>
        <v>1740</v>
      </c>
      <c r="AB6" s="30">
        <v>0</v>
      </c>
      <c r="AC6" s="36" t="s">
        <v>91</v>
      </c>
    </row>
    <row r="7" spans="2:29" s="10" customFormat="1" hidden="1" x14ac:dyDescent="0.25">
      <c r="B7" s="3" t="s">
        <v>2</v>
      </c>
      <c r="C7" s="23" t="s">
        <v>12</v>
      </c>
      <c r="D7" s="3" t="s">
        <v>6</v>
      </c>
      <c r="E7" s="23"/>
      <c r="F7" s="27"/>
      <c r="G7" s="27"/>
      <c r="H7" s="27"/>
      <c r="I7" s="27"/>
      <c r="J7" s="29"/>
      <c r="K7" s="28">
        <v>4080</v>
      </c>
      <c r="L7" s="28">
        <v>0</v>
      </c>
      <c r="M7" s="28">
        <v>0</v>
      </c>
      <c r="N7" s="28">
        <v>0</v>
      </c>
      <c r="O7" s="28">
        <f t="shared" si="0"/>
        <v>4080</v>
      </c>
      <c r="P7" s="28">
        <v>0</v>
      </c>
      <c r="Q7" s="23"/>
      <c r="R7" s="27"/>
      <c r="S7" s="27"/>
      <c r="T7" s="27"/>
      <c r="U7" s="27"/>
      <c r="V7" s="29"/>
      <c r="W7" s="28">
        <v>0</v>
      </c>
      <c r="X7" s="28">
        <f>4080*0</f>
        <v>0</v>
      </c>
      <c r="Y7" s="28">
        <f>4080*0</f>
        <v>0</v>
      </c>
      <c r="Z7" s="28">
        <v>0</v>
      </c>
      <c r="AA7" s="30">
        <f t="shared" si="2"/>
        <v>0</v>
      </c>
      <c r="AB7" s="30">
        <v>0</v>
      </c>
      <c r="AC7" s="36" t="s">
        <v>89</v>
      </c>
    </row>
    <row r="8" spans="2:29" s="10" customFormat="1" ht="30" x14ac:dyDescent="0.25">
      <c r="B8" s="3" t="s">
        <v>2</v>
      </c>
      <c r="C8" s="23" t="s">
        <v>13</v>
      </c>
      <c r="D8" s="3" t="s">
        <v>7</v>
      </c>
      <c r="E8" s="23"/>
      <c r="F8" s="27"/>
      <c r="G8" s="27"/>
      <c r="H8" s="27"/>
      <c r="I8" s="27"/>
      <c r="J8" s="29"/>
      <c r="K8" s="28">
        <v>8804</v>
      </c>
      <c r="L8" s="28">
        <v>0</v>
      </c>
      <c r="M8" s="28">
        <v>0</v>
      </c>
      <c r="N8" s="28">
        <v>0</v>
      </c>
      <c r="O8" s="28">
        <f t="shared" si="0"/>
        <v>8804</v>
      </c>
      <c r="P8" s="28">
        <v>0</v>
      </c>
      <c r="Q8" s="23"/>
      <c r="R8" s="27"/>
      <c r="S8" s="27"/>
      <c r="T8" s="27"/>
      <c r="U8" s="27"/>
      <c r="V8" s="29"/>
      <c r="W8" s="28">
        <v>0</v>
      </c>
      <c r="X8" s="28">
        <f t="shared" ref="X8:X23" si="3">4080*0</f>
        <v>0</v>
      </c>
      <c r="Y8" s="39">
        <v>8804</v>
      </c>
      <c r="Z8" s="39">
        <v>0</v>
      </c>
      <c r="AA8" s="30">
        <f t="shared" si="2"/>
        <v>8804</v>
      </c>
      <c r="AB8" s="30">
        <v>0</v>
      </c>
      <c r="AC8" s="43" t="s">
        <v>96</v>
      </c>
    </row>
    <row r="9" spans="2:29" s="10" customFormat="1" hidden="1" x14ac:dyDescent="0.25">
      <c r="B9" s="3" t="s">
        <v>2</v>
      </c>
      <c r="C9" s="23" t="s">
        <v>14</v>
      </c>
      <c r="D9" s="3" t="s">
        <v>8</v>
      </c>
      <c r="E9" s="23"/>
      <c r="F9" s="27"/>
      <c r="G9" s="27"/>
      <c r="H9" s="27"/>
      <c r="I9" s="27"/>
      <c r="J9" s="29"/>
      <c r="K9" s="28">
        <v>660</v>
      </c>
      <c r="L9" s="28">
        <v>0</v>
      </c>
      <c r="M9" s="28">
        <v>0</v>
      </c>
      <c r="N9" s="28">
        <v>0</v>
      </c>
      <c r="O9" s="28">
        <f t="shared" si="0"/>
        <v>660</v>
      </c>
      <c r="P9" s="28">
        <v>0</v>
      </c>
      <c r="Q9" s="23"/>
      <c r="R9" s="27"/>
      <c r="S9" s="27"/>
      <c r="T9" s="27"/>
      <c r="U9" s="27"/>
      <c r="V9" s="29"/>
      <c r="W9" s="28">
        <v>0</v>
      </c>
      <c r="X9" s="28">
        <f t="shared" si="3"/>
        <v>0</v>
      </c>
      <c r="Y9" s="28">
        <v>0</v>
      </c>
      <c r="Z9" s="28">
        <v>0</v>
      </c>
      <c r="AA9" s="30">
        <f t="shared" si="2"/>
        <v>0</v>
      </c>
      <c r="AB9" s="30">
        <v>0</v>
      </c>
      <c r="AC9" s="20" t="s">
        <v>19</v>
      </c>
    </row>
    <row r="10" spans="2:29" s="10" customFormat="1" ht="75" x14ac:dyDescent="0.25">
      <c r="B10" s="3" t="s">
        <v>2</v>
      </c>
      <c r="C10" s="23" t="s">
        <v>15</v>
      </c>
      <c r="D10" s="3" t="s">
        <v>9</v>
      </c>
      <c r="E10" s="23"/>
      <c r="F10" s="27"/>
      <c r="G10" s="27"/>
      <c r="H10" s="27"/>
      <c r="I10" s="27"/>
      <c r="J10" s="29"/>
      <c r="K10" s="28">
        <v>13200</v>
      </c>
      <c r="L10" s="28">
        <v>0</v>
      </c>
      <c r="M10" s="28">
        <v>0</v>
      </c>
      <c r="N10" s="28">
        <v>0</v>
      </c>
      <c r="O10" s="28">
        <f t="shared" si="0"/>
        <v>13200</v>
      </c>
      <c r="P10" s="28">
        <v>0</v>
      </c>
      <c r="Q10" s="23"/>
      <c r="R10" s="27"/>
      <c r="S10" s="27"/>
      <c r="T10" s="27"/>
      <c r="U10" s="27"/>
      <c r="V10" s="29"/>
      <c r="W10" s="28">
        <v>0</v>
      </c>
      <c r="X10" s="28">
        <f t="shared" si="3"/>
        <v>0</v>
      </c>
      <c r="Y10" s="39">
        <v>13200</v>
      </c>
      <c r="Z10" s="39">
        <v>0</v>
      </c>
      <c r="AA10" s="30">
        <f t="shared" si="2"/>
        <v>13200</v>
      </c>
      <c r="AB10" s="30">
        <v>0</v>
      </c>
      <c r="AC10" s="20" t="s">
        <v>95</v>
      </c>
    </row>
    <row r="11" spans="2:29" s="10" customFormat="1" hidden="1" x14ac:dyDescent="0.25">
      <c r="B11" s="3" t="s">
        <v>2</v>
      </c>
      <c r="C11" s="12" t="s">
        <v>18</v>
      </c>
      <c r="D11" s="32" t="s">
        <v>17</v>
      </c>
      <c r="E11" s="23"/>
      <c r="F11" s="27"/>
      <c r="G11" s="27"/>
      <c r="H11" s="27"/>
      <c r="I11" s="27"/>
      <c r="J11" s="29"/>
      <c r="K11" s="31">
        <v>1450</v>
      </c>
      <c r="L11" s="28">
        <v>0</v>
      </c>
      <c r="M11" s="28">
        <v>0</v>
      </c>
      <c r="N11" s="28">
        <v>0</v>
      </c>
      <c r="O11" s="28">
        <f t="shared" si="0"/>
        <v>1450</v>
      </c>
      <c r="P11" s="28">
        <v>0</v>
      </c>
      <c r="Q11" s="23"/>
      <c r="R11" s="27"/>
      <c r="S11" s="27"/>
      <c r="T11" s="27"/>
      <c r="U11" s="27"/>
      <c r="V11" s="29"/>
      <c r="W11" s="28">
        <v>0</v>
      </c>
      <c r="X11" s="28">
        <f t="shared" si="3"/>
        <v>0</v>
      </c>
      <c r="Y11" s="40">
        <v>1450</v>
      </c>
      <c r="Z11" s="39">
        <v>0</v>
      </c>
      <c r="AA11" s="30">
        <f>SUM(W11:Z11)</f>
        <v>1450</v>
      </c>
      <c r="AB11" s="30">
        <v>0</v>
      </c>
      <c r="AC11" s="36" t="s">
        <v>92</v>
      </c>
    </row>
    <row r="12" spans="2:29" s="59" customFormat="1" ht="60" x14ac:dyDescent="0.25">
      <c r="B12" s="52" t="s">
        <v>2</v>
      </c>
      <c r="C12" s="53" t="s">
        <v>25</v>
      </c>
      <c r="D12" s="52" t="s">
        <v>28</v>
      </c>
      <c r="E12" s="54"/>
      <c r="F12" s="55"/>
      <c r="G12" s="55"/>
      <c r="H12" s="55"/>
      <c r="I12" s="55"/>
      <c r="J12" s="56"/>
      <c r="K12" s="56">
        <v>4100</v>
      </c>
      <c r="L12" s="56">
        <v>0</v>
      </c>
      <c r="M12" s="56">
        <v>0</v>
      </c>
      <c r="N12" s="56">
        <v>0</v>
      </c>
      <c r="O12" s="56">
        <f t="shared" si="0"/>
        <v>4100</v>
      </c>
      <c r="P12" s="56">
        <v>0</v>
      </c>
      <c r="Q12" s="54"/>
      <c r="R12" s="55"/>
      <c r="S12" s="55"/>
      <c r="T12" s="55"/>
      <c r="U12" s="55"/>
      <c r="V12" s="56"/>
      <c r="W12" s="56">
        <v>0</v>
      </c>
      <c r="X12" s="56">
        <f t="shared" si="3"/>
        <v>0</v>
      </c>
      <c r="Y12" s="56">
        <v>4100</v>
      </c>
      <c r="Z12" s="56">
        <v>0</v>
      </c>
      <c r="AA12" s="57">
        <f t="shared" ref="AA12:AA13" si="4">SUM(W12:Z12)</f>
        <v>4100</v>
      </c>
      <c r="AB12" s="57">
        <v>0</v>
      </c>
      <c r="AC12" s="58" t="s">
        <v>97</v>
      </c>
    </row>
    <row r="13" spans="2:29" s="10" customFormat="1" ht="60" x14ac:dyDescent="0.25">
      <c r="B13" s="3" t="s">
        <v>2</v>
      </c>
      <c r="C13" s="12" t="s">
        <v>26</v>
      </c>
      <c r="D13" s="3" t="s">
        <v>29</v>
      </c>
      <c r="E13" s="23"/>
      <c r="F13" s="27"/>
      <c r="G13" s="27"/>
      <c r="H13" s="27"/>
      <c r="I13" s="27"/>
      <c r="J13" s="29"/>
      <c r="K13" s="28">
        <v>1758</v>
      </c>
      <c r="L13" s="28">
        <v>0</v>
      </c>
      <c r="M13" s="28">
        <v>0</v>
      </c>
      <c r="N13" s="28">
        <v>0</v>
      </c>
      <c r="O13" s="28">
        <f t="shared" si="0"/>
        <v>1758</v>
      </c>
      <c r="P13" s="28">
        <v>0</v>
      </c>
      <c r="Q13" s="23"/>
      <c r="R13" s="27"/>
      <c r="S13" s="27"/>
      <c r="T13" s="27"/>
      <c r="U13" s="27"/>
      <c r="V13" s="29"/>
      <c r="W13" s="28">
        <v>0</v>
      </c>
      <c r="X13" s="28">
        <f t="shared" si="3"/>
        <v>0</v>
      </c>
      <c r="Y13" s="39">
        <v>1758</v>
      </c>
      <c r="Z13" s="39">
        <v>0</v>
      </c>
      <c r="AA13" s="30">
        <f t="shared" si="4"/>
        <v>1758</v>
      </c>
      <c r="AB13" s="30">
        <v>0</v>
      </c>
      <c r="AC13" s="20" t="s">
        <v>97</v>
      </c>
    </row>
    <row r="14" spans="2:29" s="10" customFormat="1" x14ac:dyDescent="0.25">
      <c r="B14" s="3" t="s">
        <v>2</v>
      </c>
      <c r="C14" s="12" t="s">
        <v>30</v>
      </c>
      <c r="D14" s="32" t="s">
        <v>31</v>
      </c>
      <c r="E14" s="23"/>
      <c r="F14" s="27"/>
      <c r="G14" s="27"/>
      <c r="H14" s="27"/>
      <c r="I14" s="27"/>
      <c r="J14" s="29"/>
      <c r="K14" s="28">
        <v>1498</v>
      </c>
      <c r="L14" s="28">
        <v>0</v>
      </c>
      <c r="M14" s="28">
        <v>0</v>
      </c>
      <c r="N14" s="28">
        <v>0</v>
      </c>
      <c r="O14" s="28">
        <f t="shared" ref="O14:O15" si="5">SUM(K14:N14)</f>
        <v>1498</v>
      </c>
      <c r="P14" s="28">
        <v>0</v>
      </c>
      <c r="Q14" s="23"/>
      <c r="R14" s="27"/>
      <c r="S14" s="27"/>
      <c r="T14" s="27"/>
      <c r="U14" s="27"/>
      <c r="V14" s="29"/>
      <c r="W14" s="28">
        <v>0</v>
      </c>
      <c r="X14" s="28">
        <f t="shared" si="3"/>
        <v>0</v>
      </c>
      <c r="Y14" s="39">
        <v>1498</v>
      </c>
      <c r="Z14" s="39">
        <v>0</v>
      </c>
      <c r="AA14" s="30">
        <f t="shared" ref="AA14:AA15" si="6">SUM(W14:Z14)</f>
        <v>1498</v>
      </c>
      <c r="AB14" s="30">
        <v>0</v>
      </c>
      <c r="AC14" s="41" t="s">
        <v>93</v>
      </c>
    </row>
    <row r="15" spans="2:29" s="10" customFormat="1" x14ac:dyDescent="0.25">
      <c r="B15" s="3" t="s">
        <v>2</v>
      </c>
      <c r="C15" s="12" t="s">
        <v>32</v>
      </c>
      <c r="D15" s="32" t="s">
        <v>33</v>
      </c>
      <c r="E15" s="23"/>
      <c r="F15" s="27"/>
      <c r="G15" s="27"/>
      <c r="H15" s="27"/>
      <c r="I15" s="27"/>
      <c r="J15" s="29"/>
      <c r="K15" s="28">
        <v>3490</v>
      </c>
      <c r="L15" s="28">
        <v>0</v>
      </c>
      <c r="M15" s="28">
        <v>0</v>
      </c>
      <c r="N15" s="28">
        <v>0</v>
      </c>
      <c r="O15" s="28">
        <f t="shared" si="5"/>
        <v>3490</v>
      </c>
      <c r="P15" s="28">
        <v>0</v>
      </c>
      <c r="Q15" s="23"/>
      <c r="R15" s="27"/>
      <c r="S15" s="27"/>
      <c r="T15" s="27"/>
      <c r="U15" s="27"/>
      <c r="V15" s="29"/>
      <c r="W15" s="28">
        <v>0</v>
      </c>
      <c r="X15" s="28">
        <v>3316.5</v>
      </c>
      <c r="Y15" s="28">
        <v>0</v>
      </c>
      <c r="Z15" s="28">
        <v>0</v>
      </c>
      <c r="AA15" s="30">
        <f t="shared" si="6"/>
        <v>3316.5</v>
      </c>
      <c r="AB15" s="30">
        <v>0</v>
      </c>
      <c r="AC15" s="20" t="s">
        <v>70</v>
      </c>
    </row>
    <row r="16" spans="2:29" s="10" customFormat="1" ht="60" x14ac:dyDescent="0.25">
      <c r="B16" s="3" t="s">
        <v>2</v>
      </c>
      <c r="C16" s="12" t="s">
        <v>35</v>
      </c>
      <c r="D16" s="32" t="s">
        <v>36</v>
      </c>
      <c r="E16" s="23"/>
      <c r="F16" s="27"/>
      <c r="G16" s="27"/>
      <c r="H16" s="27"/>
      <c r="I16" s="27"/>
      <c r="J16" s="29"/>
      <c r="K16" s="28">
        <v>6460</v>
      </c>
      <c r="L16" s="28">
        <v>0</v>
      </c>
      <c r="M16" s="28">
        <v>0</v>
      </c>
      <c r="N16" s="28">
        <v>0</v>
      </c>
      <c r="O16" s="28">
        <f>SUM(K16:N16)</f>
        <v>6460</v>
      </c>
      <c r="P16" s="28">
        <v>0</v>
      </c>
      <c r="Q16" s="23"/>
      <c r="R16" s="27"/>
      <c r="S16" s="27"/>
      <c r="T16" s="27"/>
      <c r="U16" s="27"/>
      <c r="V16" s="29"/>
      <c r="W16" s="28">
        <v>0</v>
      </c>
      <c r="X16" s="28">
        <f t="shared" si="3"/>
        <v>0</v>
      </c>
      <c r="Y16" s="39">
        <v>6460</v>
      </c>
      <c r="Z16" s="39">
        <v>0</v>
      </c>
      <c r="AA16" s="30">
        <f>SUM(W16:Z16)</f>
        <v>6460</v>
      </c>
      <c r="AB16" s="30">
        <v>0</v>
      </c>
      <c r="AC16" s="37" t="s">
        <v>98</v>
      </c>
    </row>
    <row r="17" spans="2:29" s="10" customFormat="1" x14ac:dyDescent="0.25">
      <c r="B17" s="3" t="s">
        <v>2</v>
      </c>
      <c r="C17" s="12" t="s">
        <v>37</v>
      </c>
      <c r="D17" s="3" t="s">
        <v>38</v>
      </c>
      <c r="E17" s="23"/>
      <c r="F17" s="27"/>
      <c r="G17" s="27"/>
      <c r="H17" s="27"/>
      <c r="I17" s="27"/>
      <c r="J17" s="29"/>
      <c r="K17" s="28">
        <v>2680</v>
      </c>
      <c r="L17" s="28">
        <v>0</v>
      </c>
      <c r="M17" s="28">
        <v>0</v>
      </c>
      <c r="N17" s="28">
        <v>0</v>
      </c>
      <c r="O17" s="28">
        <f>SUM(K17:N17)</f>
        <v>2680</v>
      </c>
      <c r="P17" s="28">
        <v>0</v>
      </c>
      <c r="Q17" s="23"/>
      <c r="R17" s="27"/>
      <c r="S17" s="27"/>
      <c r="T17" s="27"/>
      <c r="U17" s="27"/>
      <c r="V17" s="29"/>
      <c r="W17" s="28">
        <v>0</v>
      </c>
      <c r="X17" s="28">
        <f t="shared" si="3"/>
        <v>0</v>
      </c>
      <c r="Y17" s="28">
        <v>0</v>
      </c>
      <c r="Z17" s="28">
        <v>0</v>
      </c>
      <c r="AA17" s="30">
        <f>SUM(W17:Z17)</f>
        <v>0</v>
      </c>
      <c r="AB17" s="30">
        <v>0</v>
      </c>
      <c r="AC17" s="20" t="s">
        <v>19</v>
      </c>
    </row>
    <row r="18" spans="2:29" s="10" customFormat="1" ht="75" x14ac:dyDescent="0.25">
      <c r="B18" s="3" t="s">
        <v>2</v>
      </c>
      <c r="C18" s="12" t="s">
        <v>27</v>
      </c>
      <c r="D18" s="3" t="s">
        <v>40</v>
      </c>
      <c r="E18" s="23"/>
      <c r="F18" s="27"/>
      <c r="G18" s="27"/>
      <c r="H18" s="27"/>
      <c r="I18" s="27"/>
      <c r="J18" s="29"/>
      <c r="K18" s="28">
        <v>8760</v>
      </c>
      <c r="L18" s="28">
        <v>0</v>
      </c>
      <c r="M18" s="28">
        <v>0</v>
      </c>
      <c r="N18" s="28">
        <v>0</v>
      </c>
      <c r="O18" s="28">
        <f t="shared" si="0"/>
        <v>8760</v>
      </c>
      <c r="P18" s="28">
        <v>0</v>
      </c>
      <c r="Q18" s="23"/>
      <c r="R18" s="27"/>
      <c r="S18" s="27"/>
      <c r="T18" s="27"/>
      <c r="U18" s="27"/>
      <c r="V18" s="29"/>
      <c r="W18" s="28">
        <v>0</v>
      </c>
      <c r="X18" s="28">
        <f t="shared" si="3"/>
        <v>0</v>
      </c>
      <c r="Y18" s="39">
        <v>8760</v>
      </c>
      <c r="Z18" s="39">
        <v>0</v>
      </c>
      <c r="AA18" s="30">
        <f t="shared" ref="AA18" si="7">SUM(W18:Z18)</f>
        <v>8760</v>
      </c>
      <c r="AB18" s="30">
        <v>0</v>
      </c>
      <c r="AC18" s="20" t="s">
        <v>99</v>
      </c>
    </row>
    <row r="19" spans="2:29" s="10" customFormat="1" x14ac:dyDescent="0.25">
      <c r="B19" s="3" t="s">
        <v>2</v>
      </c>
      <c r="C19" s="12" t="s">
        <v>41</v>
      </c>
      <c r="D19" s="3" t="s">
        <v>39</v>
      </c>
      <c r="E19" s="23"/>
      <c r="F19" s="27"/>
      <c r="G19" s="27"/>
      <c r="H19" s="27"/>
      <c r="I19" s="27"/>
      <c r="J19" s="29"/>
      <c r="K19" s="28">
        <v>7050</v>
      </c>
      <c r="L19" s="28">
        <v>0</v>
      </c>
      <c r="M19" s="28">
        <v>0</v>
      </c>
      <c r="N19" s="28">
        <v>0</v>
      </c>
      <c r="O19" s="28">
        <f>SUM(K19:N19)</f>
        <v>7050</v>
      </c>
      <c r="P19" s="28">
        <v>0</v>
      </c>
      <c r="Q19" s="23"/>
      <c r="R19" s="27"/>
      <c r="S19" s="27"/>
      <c r="T19" s="27"/>
      <c r="U19" s="27"/>
      <c r="V19" s="29"/>
      <c r="W19" s="28">
        <f>6688.14/3*2</f>
        <v>4458.76</v>
      </c>
      <c r="X19" s="28">
        <f t="shared" si="3"/>
        <v>0</v>
      </c>
      <c r="Y19" s="28">
        <v>0</v>
      </c>
      <c r="Z19" s="28">
        <v>0</v>
      </c>
      <c r="AA19" s="30">
        <f t="shared" ref="AA19:AA22" si="8">SUM(W19:Z19)</f>
        <v>4458.76</v>
      </c>
      <c r="AB19" s="30">
        <v>0</v>
      </c>
      <c r="AC19" s="38" t="s">
        <v>19</v>
      </c>
    </row>
    <row r="20" spans="2:29" s="10" customFormat="1" x14ac:dyDescent="0.25">
      <c r="B20" s="3" t="s">
        <v>2</v>
      </c>
      <c r="C20" s="12" t="s">
        <v>42</v>
      </c>
      <c r="D20" s="3" t="s">
        <v>49</v>
      </c>
      <c r="E20" s="23"/>
      <c r="F20" s="27"/>
      <c r="G20" s="27"/>
      <c r="H20" s="27"/>
      <c r="I20" s="27"/>
      <c r="J20" s="29"/>
      <c r="K20" s="28">
        <v>25350</v>
      </c>
      <c r="L20" s="28">
        <v>0</v>
      </c>
      <c r="M20" s="28">
        <v>0</v>
      </c>
      <c r="N20" s="28">
        <v>0</v>
      </c>
      <c r="O20" s="28">
        <f t="shared" ref="O20:O21" si="9">SUM(K20:N20)</f>
        <v>25350</v>
      </c>
      <c r="P20" s="28">
        <v>0</v>
      </c>
      <c r="Q20" s="23"/>
      <c r="R20" s="27"/>
      <c r="S20" s="27"/>
      <c r="T20" s="27"/>
      <c r="U20" s="27"/>
      <c r="V20" s="29"/>
      <c r="W20" s="28">
        <v>25710.34</v>
      </c>
      <c r="X20" s="28">
        <f t="shared" si="3"/>
        <v>0</v>
      </c>
      <c r="Y20" s="28">
        <v>0</v>
      </c>
      <c r="Z20" s="28">
        <v>0</v>
      </c>
      <c r="AA20" s="30">
        <f t="shared" si="8"/>
        <v>25710.34</v>
      </c>
      <c r="AB20" s="30">
        <v>0</v>
      </c>
      <c r="AC20" s="38" t="s">
        <v>19</v>
      </c>
    </row>
    <row r="21" spans="2:29" s="10" customFormat="1" x14ac:dyDescent="0.25">
      <c r="B21" s="3" t="s">
        <v>2</v>
      </c>
      <c r="C21" s="12" t="s">
        <v>43</v>
      </c>
      <c r="D21" s="3" t="s">
        <v>46</v>
      </c>
      <c r="E21" s="23"/>
      <c r="F21" s="27"/>
      <c r="G21" s="27"/>
      <c r="H21" s="27"/>
      <c r="I21" s="27"/>
      <c r="J21" s="29"/>
      <c r="K21" s="28">
        <v>11390</v>
      </c>
      <c r="L21" s="28">
        <v>0</v>
      </c>
      <c r="M21" s="28">
        <v>0</v>
      </c>
      <c r="N21" s="28">
        <v>0</v>
      </c>
      <c r="O21" s="28">
        <f t="shared" si="9"/>
        <v>11390</v>
      </c>
      <c r="P21" s="28">
        <v>0</v>
      </c>
      <c r="Q21" s="23"/>
      <c r="R21" s="27"/>
      <c r="S21" s="27"/>
      <c r="T21" s="27"/>
      <c r="U21" s="27"/>
      <c r="V21" s="29"/>
      <c r="W21" s="28">
        <f>(6688.14/3*1)</f>
        <v>2229.38</v>
      </c>
      <c r="X21" s="28">
        <f t="shared" si="3"/>
        <v>0</v>
      </c>
      <c r="Y21" s="28">
        <v>0</v>
      </c>
      <c r="Z21" s="28">
        <v>0</v>
      </c>
      <c r="AA21" s="30">
        <f t="shared" si="8"/>
        <v>2229.38</v>
      </c>
      <c r="AB21" s="30">
        <v>0</v>
      </c>
      <c r="AC21" s="38" t="s">
        <v>79</v>
      </c>
    </row>
    <row r="22" spans="2:29" s="10" customFormat="1" x14ac:dyDescent="0.25">
      <c r="B22" s="3" t="s">
        <v>2</v>
      </c>
      <c r="C22" s="12" t="s">
        <v>44</v>
      </c>
      <c r="D22" s="3" t="s">
        <v>45</v>
      </c>
      <c r="E22" s="23"/>
      <c r="F22" s="27"/>
      <c r="G22" s="27"/>
      <c r="H22" s="27"/>
      <c r="I22" s="27"/>
      <c r="J22" s="29"/>
      <c r="K22" s="28">
        <v>4020</v>
      </c>
      <c r="L22" s="28">
        <v>0</v>
      </c>
      <c r="M22" s="28">
        <v>0</v>
      </c>
      <c r="N22" s="28">
        <v>0</v>
      </c>
      <c r="O22" s="28">
        <f t="shared" ref="O22" si="10">SUM(K22:N22)</f>
        <v>4020</v>
      </c>
      <c r="P22" s="28">
        <v>0</v>
      </c>
      <c r="Q22" s="23"/>
      <c r="R22" s="27"/>
      <c r="S22" s="27"/>
      <c r="T22" s="27"/>
      <c r="U22" s="27"/>
      <c r="V22" s="29"/>
      <c r="W22" s="28">
        <v>4015</v>
      </c>
      <c r="X22" s="28">
        <f t="shared" si="3"/>
        <v>0</v>
      </c>
      <c r="Y22" s="28">
        <v>0</v>
      </c>
      <c r="Z22" s="28">
        <v>0</v>
      </c>
      <c r="AA22" s="30">
        <f t="shared" si="8"/>
        <v>4015</v>
      </c>
      <c r="AB22" s="30">
        <v>0</v>
      </c>
      <c r="AC22" s="38" t="s">
        <v>70</v>
      </c>
    </row>
    <row r="23" spans="2:29" s="10" customFormat="1" x14ac:dyDescent="0.25">
      <c r="B23" s="3" t="s">
        <v>2</v>
      </c>
      <c r="C23" s="12" t="s">
        <v>47</v>
      </c>
      <c r="D23" s="3" t="s">
        <v>48</v>
      </c>
      <c r="E23" s="23"/>
      <c r="F23" s="27"/>
      <c r="G23" s="27"/>
      <c r="H23" s="27"/>
      <c r="I23" s="27"/>
      <c r="J23" s="29"/>
      <c r="K23" s="28">
        <v>2750</v>
      </c>
      <c r="L23" s="28">
        <v>0</v>
      </c>
      <c r="M23" s="28">
        <v>0</v>
      </c>
      <c r="N23" s="28">
        <v>0</v>
      </c>
      <c r="O23" s="28">
        <f t="shared" ref="O23" si="11">SUM(K23:N23)</f>
        <v>2750</v>
      </c>
      <c r="P23" s="28">
        <v>0</v>
      </c>
      <c r="Q23" s="23"/>
      <c r="R23" s="27"/>
      <c r="S23" s="27"/>
      <c r="T23" s="27"/>
      <c r="U23" s="27"/>
      <c r="V23" s="29"/>
      <c r="W23" s="28">
        <f>2750-2750</f>
        <v>0</v>
      </c>
      <c r="X23" s="28">
        <f t="shared" si="3"/>
        <v>0</v>
      </c>
      <c r="Y23" s="28">
        <v>0</v>
      </c>
      <c r="Z23" s="28">
        <v>0</v>
      </c>
      <c r="AA23" s="30">
        <f>SUM(W23:Z23)</f>
        <v>0</v>
      </c>
      <c r="AB23" s="30">
        <v>0</v>
      </c>
      <c r="AC23" s="20" t="s">
        <v>71</v>
      </c>
    </row>
    <row r="24" spans="2:29" s="10" customFormat="1" ht="60" x14ac:dyDescent="0.25">
      <c r="B24" s="3" t="s">
        <v>2</v>
      </c>
      <c r="C24" s="12" t="s">
        <v>58</v>
      </c>
      <c r="D24" s="3"/>
      <c r="E24" s="23"/>
      <c r="F24" s="28">
        <v>25000</v>
      </c>
      <c r="G24" s="28">
        <v>0</v>
      </c>
      <c r="H24" s="28">
        <v>0</v>
      </c>
      <c r="I24" s="28">
        <v>0</v>
      </c>
      <c r="J24" s="28">
        <f t="shared" ref="J24:J41" si="12">SUM(F24:I24)</f>
        <v>25000</v>
      </c>
      <c r="K24" s="28">
        <v>25000</v>
      </c>
      <c r="L24" s="28">
        <v>0</v>
      </c>
      <c r="M24" s="28">
        <v>0</v>
      </c>
      <c r="N24" s="28">
        <v>0</v>
      </c>
      <c r="O24" s="28">
        <f t="shared" ref="O24:O41" si="13">SUM(K24:N24)</f>
        <v>25000</v>
      </c>
      <c r="P24" s="28">
        <v>0</v>
      </c>
      <c r="Q24" s="23"/>
      <c r="R24" s="28">
        <v>0</v>
      </c>
      <c r="S24" s="28">
        <v>0</v>
      </c>
      <c r="T24" s="39">
        <v>0</v>
      </c>
      <c r="U24" s="39">
        <v>25000</v>
      </c>
      <c r="V24" s="30">
        <f>SUM(R24:U24)</f>
        <v>25000</v>
      </c>
      <c r="W24" s="28">
        <v>0</v>
      </c>
      <c r="X24" s="28">
        <v>0</v>
      </c>
      <c r="Y24" s="39">
        <v>0</v>
      </c>
      <c r="Z24" s="39">
        <v>25000</v>
      </c>
      <c r="AA24" s="30">
        <f t="shared" ref="AA24:AA41" si="14">SUM(W24:Z24)</f>
        <v>25000</v>
      </c>
      <c r="AB24" s="30">
        <f t="shared" ref="AB24:AB41" si="15">V24-AA24</f>
        <v>0</v>
      </c>
      <c r="AC24" s="20" t="s">
        <v>100</v>
      </c>
    </row>
    <row r="25" spans="2:29" s="10" customFormat="1" ht="60" x14ac:dyDescent="0.25">
      <c r="B25" s="3" t="s">
        <v>2</v>
      </c>
      <c r="C25" s="12" t="s">
        <v>59</v>
      </c>
      <c r="D25" s="3"/>
      <c r="E25" s="23"/>
      <c r="F25" s="28">
        <v>0</v>
      </c>
      <c r="G25" s="28">
        <v>20000</v>
      </c>
      <c r="H25" s="28">
        <v>0</v>
      </c>
      <c r="I25" s="28">
        <v>0</v>
      </c>
      <c r="J25" s="28">
        <f t="shared" si="12"/>
        <v>20000</v>
      </c>
      <c r="K25" s="28">
        <v>0</v>
      </c>
      <c r="L25" s="28">
        <v>0</v>
      </c>
      <c r="M25" s="28">
        <v>20000</v>
      </c>
      <c r="N25" s="28">
        <v>0</v>
      </c>
      <c r="O25" s="28">
        <f t="shared" si="13"/>
        <v>20000</v>
      </c>
      <c r="P25" s="28">
        <v>0</v>
      </c>
      <c r="Q25" s="23"/>
      <c r="R25" s="28">
        <v>0</v>
      </c>
      <c r="S25" s="28">
        <v>0</v>
      </c>
      <c r="T25" s="39">
        <f>20000-17543+20000</f>
        <v>22457</v>
      </c>
      <c r="U25" s="39">
        <v>40000</v>
      </c>
      <c r="V25" s="30">
        <f t="shared" ref="V25:V41" si="16">SUM(R25:U25)</f>
        <v>62457</v>
      </c>
      <c r="W25" s="28">
        <v>0</v>
      </c>
      <c r="X25" s="28">
        <v>0</v>
      </c>
      <c r="Y25" s="39">
        <f>20000-17543+20000</f>
        <v>22457</v>
      </c>
      <c r="Z25" s="39">
        <v>40000</v>
      </c>
      <c r="AA25" s="30">
        <f t="shared" si="14"/>
        <v>62457</v>
      </c>
      <c r="AB25" s="30">
        <f t="shared" si="15"/>
        <v>0</v>
      </c>
      <c r="AC25" s="20" t="s">
        <v>101</v>
      </c>
    </row>
    <row r="26" spans="2:29" s="10" customFormat="1" x14ac:dyDescent="0.25">
      <c r="B26" s="3" t="s">
        <v>2</v>
      </c>
      <c r="C26" s="12" t="s">
        <v>86</v>
      </c>
      <c r="D26" s="3" t="s">
        <v>88</v>
      </c>
      <c r="E26" s="23"/>
      <c r="F26" s="28">
        <v>0</v>
      </c>
      <c r="G26" s="28">
        <v>0</v>
      </c>
      <c r="H26" s="28">
        <v>0</v>
      </c>
      <c r="I26" s="28">
        <v>0</v>
      </c>
      <c r="J26" s="28">
        <f t="shared" ref="J26" si="17">SUM(F26:I26)</f>
        <v>0</v>
      </c>
      <c r="K26" s="28">
        <v>0</v>
      </c>
      <c r="L26" s="28">
        <v>0</v>
      </c>
      <c r="M26" s="28">
        <v>0</v>
      </c>
      <c r="N26" s="28">
        <v>0</v>
      </c>
      <c r="O26" s="28">
        <f t="shared" ref="O26" si="18">SUM(K26:N26)</f>
        <v>0</v>
      </c>
      <c r="P26" s="28">
        <v>0</v>
      </c>
      <c r="Q26" s="23"/>
      <c r="R26" s="28">
        <v>0</v>
      </c>
      <c r="S26" s="28">
        <v>17543</v>
      </c>
      <c r="T26" s="28">
        <v>0</v>
      </c>
      <c r="U26" s="28">
        <v>0</v>
      </c>
      <c r="V26" s="30">
        <f t="shared" ref="V26" si="19">SUM(R26:U26)</f>
        <v>17543</v>
      </c>
      <c r="W26" s="28">
        <v>0</v>
      </c>
      <c r="X26" s="28">
        <v>0</v>
      </c>
      <c r="Y26" s="39">
        <v>17543</v>
      </c>
      <c r="Z26" s="39">
        <v>0</v>
      </c>
      <c r="AA26" s="30">
        <f t="shared" ref="AA26" si="20">SUM(W26:Z26)</f>
        <v>17543</v>
      </c>
      <c r="AB26" s="30">
        <f t="shared" ref="AB26" si="21">V26-AA26</f>
        <v>0</v>
      </c>
      <c r="AC26" s="20" t="s">
        <v>87</v>
      </c>
    </row>
    <row r="27" spans="2:29" s="10" customFormat="1" x14ac:dyDescent="0.25">
      <c r="B27" s="3" t="s">
        <v>2</v>
      </c>
      <c r="C27" s="12" t="s">
        <v>60</v>
      </c>
      <c r="D27" s="3"/>
      <c r="E27" s="23"/>
      <c r="F27" s="28">
        <v>0</v>
      </c>
      <c r="G27" s="28">
        <v>80000</v>
      </c>
      <c r="H27" s="28">
        <v>0</v>
      </c>
      <c r="I27" s="28">
        <v>0</v>
      </c>
      <c r="J27" s="28">
        <f t="shared" si="12"/>
        <v>80000</v>
      </c>
      <c r="K27" s="28">
        <v>0</v>
      </c>
      <c r="L27" s="28">
        <v>0</v>
      </c>
      <c r="M27" s="28">
        <v>80000</v>
      </c>
      <c r="N27" s="28">
        <v>0</v>
      </c>
      <c r="O27" s="28">
        <f t="shared" si="13"/>
        <v>80000</v>
      </c>
      <c r="P27" s="28">
        <v>0</v>
      </c>
      <c r="Q27" s="23"/>
      <c r="R27" s="28">
        <v>0</v>
      </c>
      <c r="S27" s="28">
        <v>0</v>
      </c>
      <c r="T27" s="39">
        <v>0</v>
      </c>
      <c r="U27" s="39">
        <v>0</v>
      </c>
      <c r="V27" s="30">
        <f t="shared" si="16"/>
        <v>0</v>
      </c>
      <c r="W27" s="28">
        <v>0</v>
      </c>
      <c r="X27" s="28">
        <v>0</v>
      </c>
      <c r="Y27" s="39">
        <v>0</v>
      </c>
      <c r="Z27" s="39">
        <v>0</v>
      </c>
      <c r="AA27" s="30">
        <f t="shared" si="14"/>
        <v>0</v>
      </c>
      <c r="AB27" s="30">
        <f t="shared" si="15"/>
        <v>0</v>
      </c>
      <c r="AC27" s="20" t="s">
        <v>80</v>
      </c>
    </row>
    <row r="28" spans="2:29" s="10" customFormat="1" ht="60" x14ac:dyDescent="0.25">
      <c r="B28" s="3" t="s">
        <v>2</v>
      </c>
      <c r="C28" s="12" t="s">
        <v>61</v>
      </c>
      <c r="D28" s="3"/>
      <c r="E28" s="23"/>
      <c r="F28" s="28">
        <v>0</v>
      </c>
      <c r="G28" s="28">
        <v>0</v>
      </c>
      <c r="H28" s="28">
        <v>20000</v>
      </c>
      <c r="I28" s="28">
        <v>0</v>
      </c>
      <c r="J28" s="28">
        <f t="shared" si="12"/>
        <v>20000</v>
      </c>
      <c r="K28" s="28">
        <v>0</v>
      </c>
      <c r="L28" s="28">
        <v>0</v>
      </c>
      <c r="M28" s="28">
        <v>20000</v>
      </c>
      <c r="N28" s="28">
        <v>0</v>
      </c>
      <c r="O28" s="28">
        <f t="shared" si="13"/>
        <v>20000</v>
      </c>
      <c r="P28" s="28">
        <v>0</v>
      </c>
      <c r="Q28" s="23"/>
      <c r="R28" s="28">
        <v>0</v>
      </c>
      <c r="S28" s="28">
        <v>0</v>
      </c>
      <c r="T28" s="39">
        <v>20000</v>
      </c>
      <c r="U28" s="39">
        <v>0</v>
      </c>
      <c r="V28" s="30">
        <f t="shared" si="16"/>
        <v>20000</v>
      </c>
      <c r="W28" s="28">
        <v>0</v>
      </c>
      <c r="X28" s="28">
        <v>0</v>
      </c>
      <c r="Y28" s="39">
        <v>20000</v>
      </c>
      <c r="Z28" s="39">
        <v>0</v>
      </c>
      <c r="AA28" s="30">
        <f t="shared" si="14"/>
        <v>20000</v>
      </c>
      <c r="AB28" s="30">
        <f t="shared" si="15"/>
        <v>0</v>
      </c>
      <c r="AC28" s="20" t="s">
        <v>102</v>
      </c>
    </row>
    <row r="29" spans="2:29" s="10" customFormat="1" x14ac:dyDescent="0.25">
      <c r="B29" s="3" t="s">
        <v>2</v>
      </c>
      <c r="C29" s="12" t="s">
        <v>62</v>
      </c>
      <c r="D29" s="3"/>
      <c r="E29" s="23"/>
      <c r="F29" s="28">
        <v>0</v>
      </c>
      <c r="G29" s="28">
        <v>0</v>
      </c>
      <c r="H29" s="28">
        <v>24000</v>
      </c>
      <c r="I29" s="28">
        <v>0</v>
      </c>
      <c r="J29" s="28">
        <f t="shared" si="12"/>
        <v>24000</v>
      </c>
      <c r="K29" s="28">
        <v>0</v>
      </c>
      <c r="L29" s="28">
        <v>0</v>
      </c>
      <c r="M29" s="28">
        <v>24000</v>
      </c>
      <c r="N29" s="28">
        <v>0</v>
      </c>
      <c r="O29" s="28">
        <f t="shared" si="13"/>
        <v>24000</v>
      </c>
      <c r="P29" s="28">
        <v>0</v>
      </c>
      <c r="Q29" s="23"/>
      <c r="R29" s="28">
        <v>0</v>
      </c>
      <c r="S29" s="28">
        <v>0</v>
      </c>
      <c r="T29" s="39">
        <v>24000</v>
      </c>
      <c r="U29" s="39">
        <v>0</v>
      </c>
      <c r="V29" s="30">
        <f t="shared" si="16"/>
        <v>24000</v>
      </c>
      <c r="W29" s="28">
        <v>0</v>
      </c>
      <c r="X29" s="28">
        <v>0</v>
      </c>
      <c r="Y29" s="39">
        <v>24000</v>
      </c>
      <c r="Z29" s="39">
        <v>0</v>
      </c>
      <c r="AA29" s="30">
        <f t="shared" si="14"/>
        <v>24000</v>
      </c>
      <c r="AB29" s="30">
        <f t="shared" si="15"/>
        <v>0</v>
      </c>
      <c r="AC29" s="20"/>
    </row>
    <row r="30" spans="2:29" s="10" customFormat="1" ht="75" x14ac:dyDescent="0.25">
      <c r="B30" s="3" t="s">
        <v>2</v>
      </c>
      <c r="C30" s="42" t="s">
        <v>63</v>
      </c>
      <c r="D30" s="3"/>
      <c r="E30" s="23"/>
      <c r="F30" s="28">
        <v>132000</v>
      </c>
      <c r="G30" s="28">
        <v>0</v>
      </c>
      <c r="H30" s="28">
        <v>0</v>
      </c>
      <c r="I30" s="28">
        <v>0</v>
      </c>
      <c r="J30" s="28">
        <f t="shared" si="12"/>
        <v>132000</v>
      </c>
      <c r="K30" s="28">
        <v>0</v>
      </c>
      <c r="L30" s="28">
        <v>70000</v>
      </c>
      <c r="M30" s="28">
        <v>62000</v>
      </c>
      <c r="N30" s="28">
        <v>0</v>
      </c>
      <c r="O30" s="28">
        <f t="shared" si="13"/>
        <v>132000</v>
      </c>
      <c r="P30" s="28">
        <v>0</v>
      </c>
      <c r="Q30" s="23"/>
      <c r="R30" s="28">
        <v>0</v>
      </c>
      <c r="S30" s="28">
        <v>0</v>
      </c>
      <c r="T30" s="39">
        <v>132000</v>
      </c>
      <c r="U30" s="39">
        <v>0</v>
      </c>
      <c r="V30" s="30">
        <f t="shared" si="16"/>
        <v>132000</v>
      </c>
      <c r="W30" s="28">
        <v>0</v>
      </c>
      <c r="X30" s="28">
        <v>0</v>
      </c>
      <c r="Y30" s="39">
        <f>70000+62000</f>
        <v>132000</v>
      </c>
      <c r="Z30" s="39">
        <v>0</v>
      </c>
      <c r="AA30" s="30">
        <f t="shared" si="14"/>
        <v>132000</v>
      </c>
      <c r="AB30" s="30">
        <f t="shared" si="15"/>
        <v>0</v>
      </c>
      <c r="AC30" s="20" t="s">
        <v>103</v>
      </c>
    </row>
    <row r="31" spans="2:29" s="10" customFormat="1" ht="60" x14ac:dyDescent="0.25">
      <c r="B31" s="3" t="s">
        <v>2</v>
      </c>
      <c r="C31" s="12" t="s">
        <v>64</v>
      </c>
      <c r="D31" s="3"/>
      <c r="E31" s="23"/>
      <c r="F31" s="28">
        <v>0</v>
      </c>
      <c r="G31" s="28">
        <v>0</v>
      </c>
      <c r="H31" s="28">
        <v>0</v>
      </c>
      <c r="I31" s="28">
        <v>50000</v>
      </c>
      <c r="J31" s="28">
        <f t="shared" si="12"/>
        <v>50000</v>
      </c>
      <c r="K31" s="28">
        <v>0</v>
      </c>
      <c r="L31" s="28">
        <v>0</v>
      </c>
      <c r="M31" s="28">
        <v>0</v>
      </c>
      <c r="N31" s="28">
        <v>50000</v>
      </c>
      <c r="O31" s="28">
        <f t="shared" si="13"/>
        <v>50000</v>
      </c>
      <c r="P31" s="28">
        <v>0</v>
      </c>
      <c r="Q31" s="23"/>
      <c r="R31" s="28">
        <v>0</v>
      </c>
      <c r="S31" s="28">
        <v>0</v>
      </c>
      <c r="T31" s="39">
        <v>24495</v>
      </c>
      <c r="U31" s="39">
        <v>25505</v>
      </c>
      <c r="V31" s="30">
        <f t="shared" si="16"/>
        <v>50000</v>
      </c>
      <c r="W31" s="28">
        <v>0</v>
      </c>
      <c r="X31" s="28">
        <v>0</v>
      </c>
      <c r="Y31" s="39">
        <v>24495</v>
      </c>
      <c r="Z31" s="39">
        <v>25505</v>
      </c>
      <c r="AA31" s="30">
        <f t="shared" si="14"/>
        <v>50000</v>
      </c>
      <c r="AB31" s="30">
        <f t="shared" si="15"/>
        <v>0</v>
      </c>
      <c r="AC31" s="20" t="s">
        <v>104</v>
      </c>
    </row>
    <row r="32" spans="2:29" s="10" customFormat="1" ht="30" x14ac:dyDescent="0.25">
      <c r="B32" s="3" t="s">
        <v>2</v>
      </c>
      <c r="C32" s="12" t="s">
        <v>65</v>
      </c>
      <c r="D32" s="3"/>
      <c r="E32" s="23"/>
      <c r="F32" s="28">
        <v>0</v>
      </c>
      <c r="G32" s="28">
        <v>0</v>
      </c>
      <c r="H32" s="28">
        <v>0</v>
      </c>
      <c r="I32" s="28">
        <v>16000</v>
      </c>
      <c r="J32" s="28">
        <f t="shared" si="12"/>
        <v>16000</v>
      </c>
      <c r="K32" s="28">
        <v>0</v>
      </c>
      <c r="L32" s="28">
        <v>0</v>
      </c>
      <c r="M32" s="28">
        <v>0</v>
      </c>
      <c r="N32" s="28">
        <v>16000</v>
      </c>
      <c r="O32" s="28">
        <f t="shared" si="13"/>
        <v>16000</v>
      </c>
      <c r="P32" s="28">
        <v>0</v>
      </c>
      <c r="Q32" s="23"/>
      <c r="R32" s="28">
        <v>0</v>
      </c>
      <c r="S32" s="28">
        <v>0</v>
      </c>
      <c r="T32" s="39">
        <v>0</v>
      </c>
      <c r="U32" s="39">
        <v>16000</v>
      </c>
      <c r="V32" s="30">
        <f t="shared" si="16"/>
        <v>16000</v>
      </c>
      <c r="W32" s="28">
        <v>0</v>
      </c>
      <c r="X32" s="28">
        <v>0</v>
      </c>
      <c r="Y32" s="39">
        <v>0</v>
      </c>
      <c r="Z32" s="39">
        <v>16000</v>
      </c>
      <c r="AA32" s="30">
        <f t="shared" si="14"/>
        <v>16000</v>
      </c>
      <c r="AB32" s="30">
        <f t="shared" si="15"/>
        <v>0</v>
      </c>
      <c r="AC32" s="20" t="s">
        <v>105</v>
      </c>
    </row>
    <row r="33" spans="2:29" s="10" customFormat="1" ht="30" x14ac:dyDescent="0.25">
      <c r="B33" s="3" t="s">
        <v>2</v>
      </c>
      <c r="C33" s="12" t="s">
        <v>66</v>
      </c>
      <c r="D33" s="3"/>
      <c r="E33" s="23"/>
      <c r="F33" s="28">
        <v>0</v>
      </c>
      <c r="G33" s="28">
        <v>12000</v>
      </c>
      <c r="H33" s="28">
        <v>0</v>
      </c>
      <c r="I33" s="28">
        <v>0</v>
      </c>
      <c r="J33" s="28">
        <f t="shared" si="12"/>
        <v>12000</v>
      </c>
      <c r="K33" s="28">
        <v>0</v>
      </c>
      <c r="L33" s="28">
        <v>0</v>
      </c>
      <c r="M33" s="28">
        <v>12000</v>
      </c>
      <c r="N33" s="28">
        <v>0</v>
      </c>
      <c r="O33" s="28">
        <f t="shared" si="13"/>
        <v>12000</v>
      </c>
      <c r="P33" s="28">
        <v>0</v>
      </c>
      <c r="Q33" s="23"/>
      <c r="R33" s="28">
        <v>0</v>
      </c>
      <c r="S33" s="28">
        <v>0</v>
      </c>
      <c r="T33" s="39">
        <v>12000</v>
      </c>
      <c r="U33" s="39">
        <v>0</v>
      </c>
      <c r="V33" s="30">
        <f t="shared" si="16"/>
        <v>12000</v>
      </c>
      <c r="W33" s="28">
        <v>0</v>
      </c>
      <c r="X33" s="28">
        <v>0</v>
      </c>
      <c r="Y33" s="39">
        <v>12000</v>
      </c>
      <c r="Z33" s="39">
        <v>0</v>
      </c>
      <c r="AA33" s="30">
        <f t="shared" si="14"/>
        <v>12000</v>
      </c>
      <c r="AB33" s="30">
        <f t="shared" si="15"/>
        <v>0</v>
      </c>
      <c r="AC33" s="20" t="s">
        <v>105</v>
      </c>
    </row>
    <row r="34" spans="2:29" s="10" customFormat="1" ht="30" x14ac:dyDescent="0.25">
      <c r="B34" s="3" t="s">
        <v>2</v>
      </c>
      <c r="C34" s="12" t="s">
        <v>67</v>
      </c>
      <c r="D34" s="3"/>
      <c r="E34" s="23"/>
      <c r="F34" s="28">
        <v>0</v>
      </c>
      <c r="G34" s="28">
        <v>50000</v>
      </c>
      <c r="H34" s="28">
        <v>0</v>
      </c>
      <c r="I34" s="28">
        <v>0</v>
      </c>
      <c r="J34" s="28">
        <f t="shared" si="12"/>
        <v>50000</v>
      </c>
      <c r="K34" s="28">
        <v>0</v>
      </c>
      <c r="L34" s="28">
        <v>0</v>
      </c>
      <c r="M34" s="28">
        <v>50000</v>
      </c>
      <c r="N34" s="28">
        <v>0</v>
      </c>
      <c r="O34" s="28">
        <f t="shared" si="13"/>
        <v>50000</v>
      </c>
      <c r="P34" s="28">
        <v>0</v>
      </c>
      <c r="Q34" s="23"/>
      <c r="R34" s="28">
        <v>0</v>
      </c>
      <c r="S34" s="28">
        <v>0</v>
      </c>
      <c r="T34" s="39">
        <v>50000</v>
      </c>
      <c r="U34" s="39">
        <v>0</v>
      </c>
      <c r="V34" s="30">
        <f t="shared" si="16"/>
        <v>50000</v>
      </c>
      <c r="W34" s="28">
        <v>0</v>
      </c>
      <c r="X34" s="28">
        <v>0</v>
      </c>
      <c r="Y34" s="39">
        <v>50000</v>
      </c>
      <c r="Z34" s="39">
        <v>0</v>
      </c>
      <c r="AA34" s="30">
        <f t="shared" si="14"/>
        <v>50000</v>
      </c>
      <c r="AB34" s="30">
        <f t="shared" si="15"/>
        <v>0</v>
      </c>
      <c r="AC34" s="20" t="s">
        <v>105</v>
      </c>
    </row>
    <row r="35" spans="2:29" s="10" customFormat="1" ht="49.35" customHeight="1" x14ac:dyDescent="0.25">
      <c r="B35" s="3" t="s">
        <v>2</v>
      </c>
      <c r="C35" s="12" t="s">
        <v>74</v>
      </c>
      <c r="D35" s="3"/>
      <c r="E35" s="23"/>
      <c r="F35" s="28">
        <v>240000</v>
      </c>
      <c r="G35" s="28">
        <v>0</v>
      </c>
      <c r="H35" s="28">
        <v>0</v>
      </c>
      <c r="I35" s="28">
        <v>0</v>
      </c>
      <c r="J35" s="28">
        <f t="shared" si="12"/>
        <v>240000</v>
      </c>
      <c r="K35" s="28">
        <v>240000</v>
      </c>
      <c r="L35" s="28">
        <v>0</v>
      </c>
      <c r="M35" s="28">
        <v>0</v>
      </c>
      <c r="N35" s="28">
        <v>0</v>
      </c>
      <c r="O35" s="28">
        <f t="shared" si="13"/>
        <v>240000</v>
      </c>
      <c r="P35" s="28">
        <v>0</v>
      </c>
      <c r="Q35" s="23"/>
      <c r="R35" s="28">
        <v>0</v>
      </c>
      <c r="S35" s="28">
        <v>0</v>
      </c>
      <c r="T35" s="39">
        <f>240000-9215-18870-16609-4977</f>
        <v>190329</v>
      </c>
      <c r="U35" s="39">
        <v>0</v>
      </c>
      <c r="V35" s="30">
        <f t="shared" si="16"/>
        <v>190329</v>
      </c>
      <c r="W35" s="28">
        <v>0</v>
      </c>
      <c r="X35" s="28">
        <v>0</v>
      </c>
      <c r="Y35" s="39">
        <f>240000-9215-18870-16609-4977</f>
        <v>190329</v>
      </c>
      <c r="Z35" s="39">
        <v>0</v>
      </c>
      <c r="AA35" s="30">
        <f t="shared" si="14"/>
        <v>190329</v>
      </c>
      <c r="AB35" s="30">
        <f t="shared" si="15"/>
        <v>0</v>
      </c>
      <c r="AC35" s="20" t="s">
        <v>81</v>
      </c>
    </row>
    <row r="36" spans="2:29" s="51" customFormat="1" x14ac:dyDescent="0.25">
      <c r="B36" s="46" t="s">
        <v>2</v>
      </c>
      <c r="C36" s="47" t="s">
        <v>72</v>
      </c>
      <c r="D36" s="46" t="s">
        <v>76</v>
      </c>
      <c r="E36" s="48"/>
      <c r="F36" s="39">
        <v>0</v>
      </c>
      <c r="G36" s="39">
        <v>0</v>
      </c>
      <c r="H36" s="39">
        <v>0</v>
      </c>
      <c r="I36" s="39">
        <v>0</v>
      </c>
      <c r="J36" s="39">
        <f t="shared" si="12"/>
        <v>0</v>
      </c>
      <c r="K36" s="39">
        <v>0</v>
      </c>
      <c r="L36" s="39">
        <v>0</v>
      </c>
      <c r="M36" s="39">
        <v>0</v>
      </c>
      <c r="N36" s="39">
        <v>0</v>
      </c>
      <c r="O36" s="39">
        <f t="shared" si="13"/>
        <v>0</v>
      </c>
      <c r="P36" s="39">
        <v>0</v>
      </c>
      <c r="Q36" s="48"/>
      <c r="R36" s="39">
        <v>9215</v>
      </c>
      <c r="S36" s="39">
        <v>0</v>
      </c>
      <c r="T36" s="39">
        <v>0</v>
      </c>
      <c r="U36" s="39">
        <v>0</v>
      </c>
      <c r="V36" s="49">
        <f t="shared" si="16"/>
        <v>9215</v>
      </c>
      <c r="W36" s="39">
        <v>0</v>
      </c>
      <c r="X36" s="39">
        <v>0</v>
      </c>
      <c r="Y36" s="39">
        <v>9215</v>
      </c>
      <c r="Z36" s="39">
        <v>0</v>
      </c>
      <c r="AA36" s="49">
        <f t="shared" ref="AA36:AA37" si="22">SUM(W36:Z36)</f>
        <v>9215</v>
      </c>
      <c r="AB36" s="49">
        <f t="shared" ref="AB36:AB37" si="23">V36-AA36</f>
        <v>0</v>
      </c>
      <c r="AC36" s="50" t="s">
        <v>75</v>
      </c>
    </row>
    <row r="37" spans="2:29" s="10" customFormat="1" x14ac:dyDescent="0.25">
      <c r="B37" s="3" t="s">
        <v>2</v>
      </c>
      <c r="C37" s="12" t="s">
        <v>73</v>
      </c>
      <c r="D37" s="3" t="s">
        <v>77</v>
      </c>
      <c r="E37" s="23"/>
      <c r="F37" s="28">
        <v>0</v>
      </c>
      <c r="G37" s="28">
        <v>0</v>
      </c>
      <c r="H37" s="28">
        <v>0</v>
      </c>
      <c r="I37" s="28">
        <v>0</v>
      </c>
      <c r="J37" s="28">
        <f t="shared" si="12"/>
        <v>0</v>
      </c>
      <c r="K37" s="28">
        <v>0</v>
      </c>
      <c r="L37" s="28">
        <v>0</v>
      </c>
      <c r="M37" s="28">
        <v>0</v>
      </c>
      <c r="N37" s="28">
        <v>0</v>
      </c>
      <c r="O37" s="28">
        <f t="shared" si="13"/>
        <v>0</v>
      </c>
      <c r="P37" s="28">
        <v>0</v>
      </c>
      <c r="Q37" s="23"/>
      <c r="R37" s="28">
        <v>18870</v>
      </c>
      <c r="S37" s="28">
        <v>0</v>
      </c>
      <c r="T37" s="28">
        <v>0</v>
      </c>
      <c r="U37" s="28">
        <v>0</v>
      </c>
      <c r="V37" s="30">
        <f t="shared" si="16"/>
        <v>18870</v>
      </c>
      <c r="W37" s="28">
        <v>0</v>
      </c>
      <c r="X37" s="28">
        <v>0</v>
      </c>
      <c r="Y37" s="39">
        <v>18870</v>
      </c>
      <c r="Z37" s="39">
        <v>0</v>
      </c>
      <c r="AA37" s="30">
        <f t="shared" si="22"/>
        <v>18870</v>
      </c>
      <c r="AB37" s="30">
        <f t="shared" si="23"/>
        <v>0</v>
      </c>
      <c r="AC37" s="20" t="s">
        <v>75</v>
      </c>
    </row>
    <row r="38" spans="2:29" s="10" customFormat="1" x14ac:dyDescent="0.25">
      <c r="B38" s="3" t="s">
        <v>2</v>
      </c>
      <c r="C38" s="12" t="s">
        <v>82</v>
      </c>
      <c r="D38" s="3" t="s">
        <v>83</v>
      </c>
      <c r="E38" s="23"/>
      <c r="F38" s="28">
        <v>0</v>
      </c>
      <c r="G38" s="28">
        <v>0</v>
      </c>
      <c r="H38" s="28">
        <v>0</v>
      </c>
      <c r="I38" s="28">
        <v>0</v>
      </c>
      <c r="J38" s="28">
        <f t="shared" ref="J38:J39" si="24">SUM(F38:I38)</f>
        <v>0</v>
      </c>
      <c r="K38" s="28">
        <v>0</v>
      </c>
      <c r="L38" s="28">
        <v>0</v>
      </c>
      <c r="M38" s="28">
        <v>0</v>
      </c>
      <c r="N38" s="28">
        <v>0</v>
      </c>
      <c r="O38" s="28">
        <f t="shared" ref="O38:O39" si="25">SUM(K38:N38)</f>
        <v>0</v>
      </c>
      <c r="P38" s="28">
        <v>0</v>
      </c>
      <c r="Q38" s="23"/>
      <c r="R38" s="28">
        <v>0</v>
      </c>
      <c r="S38" s="28">
        <v>16609</v>
      </c>
      <c r="T38" s="28">
        <v>0</v>
      </c>
      <c r="U38" s="28">
        <v>0</v>
      </c>
      <c r="V38" s="30">
        <f t="shared" ref="V38:V39" si="26">SUM(R38:U38)</f>
        <v>16609</v>
      </c>
      <c r="W38" s="28">
        <v>0</v>
      </c>
      <c r="X38" s="28">
        <f>16720.22+21.26</f>
        <v>16741.48</v>
      </c>
      <c r="Y38" s="28">
        <v>0</v>
      </c>
      <c r="Z38" s="28">
        <v>0</v>
      </c>
      <c r="AA38" s="30">
        <f t="shared" ref="AA38:AA39" si="27">SUM(W38:Z38)</f>
        <v>16741.48</v>
      </c>
      <c r="AB38" s="30">
        <v>0</v>
      </c>
      <c r="AC38" s="38" t="s">
        <v>19</v>
      </c>
    </row>
    <row r="39" spans="2:29" s="10" customFormat="1" x14ac:dyDescent="0.25">
      <c r="B39" s="3" t="s">
        <v>2</v>
      </c>
      <c r="C39" s="12" t="s">
        <v>84</v>
      </c>
      <c r="D39" s="3" t="s">
        <v>85</v>
      </c>
      <c r="E39" s="23"/>
      <c r="F39" s="28">
        <v>0</v>
      </c>
      <c r="G39" s="28">
        <v>0</v>
      </c>
      <c r="H39" s="28">
        <v>0</v>
      </c>
      <c r="I39" s="28">
        <v>0</v>
      </c>
      <c r="J39" s="28">
        <f t="shared" si="24"/>
        <v>0</v>
      </c>
      <c r="K39" s="28">
        <v>0</v>
      </c>
      <c r="L39" s="28">
        <v>0</v>
      </c>
      <c r="M39" s="28">
        <v>0</v>
      </c>
      <c r="N39" s="28">
        <v>0</v>
      </c>
      <c r="O39" s="28">
        <f t="shared" si="25"/>
        <v>0</v>
      </c>
      <c r="P39" s="28">
        <v>0</v>
      </c>
      <c r="Q39" s="23"/>
      <c r="R39" s="28">
        <v>0</v>
      </c>
      <c r="S39" s="28">
        <v>4977</v>
      </c>
      <c r="T39" s="28">
        <v>0</v>
      </c>
      <c r="U39" s="28">
        <v>0</v>
      </c>
      <c r="V39" s="30">
        <f t="shared" si="26"/>
        <v>4977</v>
      </c>
      <c r="W39" s="28">
        <v>0</v>
      </c>
      <c r="X39" s="28">
        <v>0</v>
      </c>
      <c r="Y39" s="39">
        <v>4977</v>
      </c>
      <c r="Z39" s="39">
        <v>0</v>
      </c>
      <c r="AA39" s="30">
        <f t="shared" si="27"/>
        <v>4977</v>
      </c>
      <c r="AB39" s="30">
        <f t="shared" ref="AB39" si="28">V39-AA39</f>
        <v>0</v>
      </c>
      <c r="AC39" s="20" t="s">
        <v>75</v>
      </c>
    </row>
    <row r="40" spans="2:29" s="10" customFormat="1" x14ac:dyDescent="0.25">
      <c r="B40" s="3" t="s">
        <v>2</v>
      </c>
      <c r="C40" s="12" t="s">
        <v>68</v>
      </c>
      <c r="D40" s="3"/>
      <c r="E40" s="23"/>
      <c r="F40" s="28">
        <v>0</v>
      </c>
      <c r="G40" s="28">
        <v>0</v>
      </c>
      <c r="H40" s="28">
        <v>0</v>
      </c>
      <c r="I40" s="28">
        <v>20000</v>
      </c>
      <c r="J40" s="28">
        <f t="shared" si="12"/>
        <v>20000</v>
      </c>
      <c r="K40" s="28">
        <v>0</v>
      </c>
      <c r="L40" s="28">
        <v>0</v>
      </c>
      <c r="M40" s="28">
        <v>0</v>
      </c>
      <c r="N40" s="28">
        <v>20000</v>
      </c>
      <c r="O40" s="28">
        <f t="shared" si="13"/>
        <v>20000</v>
      </c>
      <c r="P40" s="28">
        <v>0</v>
      </c>
      <c r="Q40" s="23"/>
      <c r="R40" s="28">
        <v>0</v>
      </c>
      <c r="S40" s="28">
        <v>0</v>
      </c>
      <c r="T40" s="39">
        <v>0</v>
      </c>
      <c r="U40" s="39">
        <v>20000</v>
      </c>
      <c r="V40" s="30">
        <f t="shared" si="16"/>
        <v>20000</v>
      </c>
      <c r="W40" s="28">
        <v>0</v>
      </c>
      <c r="X40" s="28">
        <v>0</v>
      </c>
      <c r="Y40" s="39">
        <v>0</v>
      </c>
      <c r="Z40" s="39">
        <v>20000</v>
      </c>
      <c r="AA40" s="30">
        <f t="shared" si="14"/>
        <v>20000</v>
      </c>
      <c r="AB40" s="30">
        <f t="shared" si="15"/>
        <v>0</v>
      </c>
      <c r="AC40" s="20"/>
    </row>
    <row r="41" spans="2:29" s="10" customFormat="1" x14ac:dyDescent="0.25">
      <c r="B41" s="3" t="s">
        <v>2</v>
      </c>
      <c r="C41" s="12" t="s">
        <v>69</v>
      </c>
      <c r="D41" s="3"/>
      <c r="E41" s="23"/>
      <c r="F41" s="28">
        <v>0</v>
      </c>
      <c r="G41" s="28">
        <v>0</v>
      </c>
      <c r="H41" s="28">
        <v>0</v>
      </c>
      <c r="I41" s="28">
        <v>100000</v>
      </c>
      <c r="J41" s="28">
        <f t="shared" si="12"/>
        <v>100000</v>
      </c>
      <c r="K41" s="28">
        <v>0</v>
      </c>
      <c r="L41" s="28">
        <v>0</v>
      </c>
      <c r="M41" s="28">
        <v>0</v>
      </c>
      <c r="N41" s="28">
        <v>100000</v>
      </c>
      <c r="O41" s="28">
        <f t="shared" si="13"/>
        <v>100000</v>
      </c>
      <c r="P41" s="28">
        <v>0</v>
      </c>
      <c r="Q41" s="23"/>
      <c r="R41" s="28">
        <v>0</v>
      </c>
      <c r="S41" s="28">
        <v>0</v>
      </c>
      <c r="T41" s="39">
        <v>0</v>
      </c>
      <c r="U41" s="39">
        <v>100000</v>
      </c>
      <c r="V41" s="30">
        <f t="shared" si="16"/>
        <v>100000</v>
      </c>
      <c r="W41" s="28">
        <v>0</v>
      </c>
      <c r="X41" s="28">
        <v>0</v>
      </c>
      <c r="Y41" s="39">
        <v>0</v>
      </c>
      <c r="Z41" s="39">
        <v>100000</v>
      </c>
      <c r="AA41" s="30">
        <f t="shared" si="14"/>
        <v>100000</v>
      </c>
      <c r="AB41" s="30">
        <f t="shared" si="15"/>
        <v>0</v>
      </c>
      <c r="AC41" s="20"/>
    </row>
    <row r="42" spans="2:29" x14ac:dyDescent="0.25">
      <c r="B42" s="3"/>
      <c r="C42" s="17"/>
      <c r="D42" s="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31"/>
      <c r="S42" s="31"/>
      <c r="T42" s="31"/>
      <c r="U42" s="31"/>
      <c r="V42" s="30"/>
      <c r="W42" s="31"/>
      <c r="X42" s="31"/>
      <c r="Y42" s="31"/>
      <c r="Z42" s="28"/>
      <c r="AA42" s="30"/>
      <c r="AB42" s="31"/>
      <c r="AC42" s="20"/>
    </row>
    <row r="43" spans="2:29" ht="15.75" thickBot="1" x14ac:dyDescent="0.3">
      <c r="B43" s="2"/>
      <c r="C43" s="13"/>
      <c r="E43" s="23"/>
      <c r="F43" s="33">
        <f t="shared" ref="F43:P43" si="29">SUM(F5:F42)</f>
        <v>397000</v>
      </c>
      <c r="G43" s="33">
        <f t="shared" si="29"/>
        <v>162000</v>
      </c>
      <c r="H43" s="33">
        <f t="shared" si="29"/>
        <v>44000</v>
      </c>
      <c r="I43" s="33">
        <f t="shared" si="29"/>
        <v>186000</v>
      </c>
      <c r="J43" s="33">
        <f t="shared" si="29"/>
        <v>789000</v>
      </c>
      <c r="K43" s="33">
        <f t="shared" si="29"/>
        <v>379940</v>
      </c>
      <c r="L43" s="33">
        <f t="shared" si="29"/>
        <v>70000</v>
      </c>
      <c r="M43" s="33">
        <f t="shared" si="29"/>
        <v>268000</v>
      </c>
      <c r="N43" s="33">
        <f t="shared" si="29"/>
        <v>186000</v>
      </c>
      <c r="O43" s="33">
        <f t="shared" si="29"/>
        <v>903940</v>
      </c>
      <c r="P43" s="33">
        <f t="shared" si="29"/>
        <v>0</v>
      </c>
      <c r="Q43" s="23"/>
      <c r="R43" s="33">
        <f t="shared" ref="R43:AB43" si="30">SUM(R5:R42)</f>
        <v>28085</v>
      </c>
      <c r="S43" s="33">
        <f t="shared" si="30"/>
        <v>39129</v>
      </c>
      <c r="T43" s="33">
        <f t="shared" si="30"/>
        <v>475281</v>
      </c>
      <c r="U43" s="33">
        <f t="shared" si="30"/>
        <v>226505</v>
      </c>
      <c r="V43" s="33">
        <f t="shared" si="30"/>
        <v>769000</v>
      </c>
      <c r="W43" s="33">
        <f t="shared" si="30"/>
        <v>36413.479999999996</v>
      </c>
      <c r="X43" s="33">
        <f t="shared" si="30"/>
        <v>20057.98</v>
      </c>
      <c r="Y43" s="33">
        <f t="shared" si="30"/>
        <v>579356</v>
      </c>
      <c r="Z43" s="33">
        <f t="shared" si="30"/>
        <v>226505</v>
      </c>
      <c r="AA43" s="33">
        <f t="shared" si="30"/>
        <v>862332.46</v>
      </c>
      <c r="AB43" s="33">
        <f t="shared" si="30"/>
        <v>0</v>
      </c>
      <c r="AC43" s="21"/>
    </row>
    <row r="44" spans="2:29" ht="15.75" thickTop="1" x14ac:dyDescent="0.25"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21"/>
    </row>
    <row r="45" spans="2:29" x14ac:dyDescent="0.25">
      <c r="V45" s="4" t="s">
        <v>34</v>
      </c>
      <c r="AA45" s="26"/>
      <c r="AC45" s="22"/>
    </row>
    <row r="46" spans="2:29" x14ac:dyDescent="0.25">
      <c r="Z46" s="26"/>
      <c r="AC46" s="22"/>
    </row>
  </sheetData>
  <autoFilter ref="B4:AC23" xr:uid="{00000000-0009-0000-0000-000000000000}"/>
  <mergeCells count="4">
    <mergeCell ref="R3:V3"/>
    <mergeCell ref="W3:AB3"/>
    <mergeCell ref="F3:J3"/>
    <mergeCell ref="K3:P3"/>
  </mergeCells>
  <printOptions horizontalCentered="1" gridLines="1"/>
  <pageMargins left="0.39370078740157483" right="0.39370078740157483" top="0.39370078740157483" bottom="0.39370078740157483" header="0.31496062992125984" footer="0.31496062992125984"/>
  <pageSetup paperSize="8" scale="51" orientation="landscape" r:id="rId1"/>
  <customProperties>
    <customPr name="_pios_id" r:id="rId2"/>
  </customPropertie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Capex Fcst</vt:lpstr>
      <vt:lpstr>'Capex Fcst'!Print_Area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sgiyon</dc:creator>
  <cp:lastModifiedBy>HuaZhen Luo</cp:lastModifiedBy>
  <cp:lastPrinted>2019-07-29T03:30:15Z</cp:lastPrinted>
  <dcterms:created xsi:type="dcterms:W3CDTF">2017-02-17T08:54:20Z</dcterms:created>
  <dcterms:modified xsi:type="dcterms:W3CDTF">2021-03-04T09:25:56Z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