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hidePivotFieldList="1"/>
  <mc:AlternateContent xmlns:mc="http://schemas.openxmlformats.org/markup-compatibility/2006">
    <mc:Choice Requires="x15">
      <x15ac:absPath xmlns:x15ac="http://schemas.microsoft.com/office/spreadsheetml/2010/11/ac" url="C:\Desmond\D Drive\Waters\Engineering\Fixtures Maintenance\Manufacturing Capacity\"/>
    </mc:Choice>
  </mc:AlternateContent>
  <xr:revisionPtr revIDLastSave="0" documentId="8_{A707B159-E416-4FA5-8CC0-26CCA64EF9C2}" xr6:coauthVersionLast="45" xr6:coauthVersionMax="45" xr10:uidLastSave="{00000000-0000-0000-0000-000000000000}"/>
  <bookViews>
    <workbookView xWindow="-120" yWindow="-120" windowWidth="20730" windowHeight="11160" tabRatio="806" xr2:uid="{00000000-000D-0000-FFFF-FFFF00000000}"/>
  </bookViews>
  <sheets>
    <sheet name="Tester utilization calculator" sheetId="25" r:id="rId1"/>
    <sheet name="Forecast" sheetId="4" r:id="rId2"/>
    <sheet name="Waters Calender" sheetId="10" r:id="rId3"/>
  </sheets>
  <externalReferences>
    <externalReference r:id="rId4"/>
    <externalReference r:id="rId5"/>
    <externalReference r:id="rId6"/>
    <externalReference r:id="rId7"/>
  </externalReferences>
  <definedNames>
    <definedName name="_Fill" localSheetId="0" hidden="1">#REF!</definedName>
    <definedName name="_Fill" hidden="1">#REF!</definedName>
    <definedName name="_Fill." localSheetId="0" hidden="1">#REF!</definedName>
    <definedName name="_Fill." hidden="1">#REF!</definedName>
    <definedName name="_xlnm._FilterDatabase" localSheetId="1" hidden="1">Forecast!$A$1:$DB$28</definedName>
    <definedName name="_xlnm._FilterDatabase" localSheetId="0" hidden="1">'Tester utilization calculator'!$B$4:$AK$285</definedName>
    <definedName name="_Key1" localSheetId="0" hidden="1">#REF!</definedName>
    <definedName name="_Key1" hidden="1">#REF!</definedName>
    <definedName name="_Key1." localSheetId="0" hidden="1">#REF!</definedName>
    <definedName name="_Key1." hidden="1">#REF!</definedName>
    <definedName name="_Key2" localSheetId="0" hidden="1">#REF!</definedName>
    <definedName name="_Key2" hidden="1">#REF!</definedName>
    <definedName name="_Key2." localSheetId="0" hidden="1">#REF!</definedName>
    <definedName name="_Key2.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ab" localSheetId="0" hidden="1">[1]Sheet1!#REF!</definedName>
    <definedName name="ab" hidden="1">[1]Sheet1!#REF!</definedName>
    <definedName name="ac" hidden="1">[1]OT!#REF!</definedName>
    <definedName name="Client">[2]OUTPUTS!$C$7</definedName>
    <definedName name="Country">[3]Tables!$A$344</definedName>
    <definedName name="DATA1">'[4]Spare Forecast'!#REF!</definedName>
    <definedName name="DATA10">'[4]Spare Forecast'!#REF!</definedName>
    <definedName name="DATA12">'[4]Spare Forecast'!#REF!</definedName>
    <definedName name="DATA13">'[4]Spare Forecast'!#REF!</definedName>
    <definedName name="DATA14">'[4]Spare Forecast'!#REF!</definedName>
    <definedName name="DATA16">'[4]Spare Forecast'!#REF!</definedName>
    <definedName name="DATA18">'[4]Spare Forecast'!#REF!</definedName>
    <definedName name="DATA19">'[4]Spare Forecast'!#REF!</definedName>
    <definedName name="DATA2">'[4]Spare Forecast'!#REF!</definedName>
    <definedName name="DATA20">'[4]Spare Forecast'!#REF!</definedName>
    <definedName name="DATA21">'[4]Spare Forecast'!#REF!</definedName>
    <definedName name="DATA22">'[4]Spare Forecast'!#REF!</definedName>
    <definedName name="DATA4">'[4]Spare Forecast'!#REF!</definedName>
    <definedName name="DATA5">'[4]Spare Forecast'!#REF!</definedName>
    <definedName name="DATA6">'[4]Spare Forecast'!#REF!</definedName>
    <definedName name="DATA7">'[4]Spare Forecast'!#REF!</definedName>
    <definedName name="DATA8">'[4]Spare Forecast'!#REF!</definedName>
    <definedName name="DeliveryModelTable">[3]Tables!$B$13:$M$171</definedName>
    <definedName name="DMODEL">'[3]DEFAULTS-Override'!$A$12</definedName>
    <definedName name="erase" hidden="1">[1]Sheet1!$E$39:$E$43</definedName>
    <definedName name="eraseme" localSheetId="0" hidden="1">[1]Sheet1!#REF!</definedName>
    <definedName name="eraseme" hidden="1">[1]Sheet1!#REF!</definedName>
    <definedName name="EV__LASTREFTIME__" hidden="1">38335.4793865741</definedName>
    <definedName name="InputsTable">[3]INPUTS!$B$13:$AG$125</definedName>
    <definedName name="ITCLI">[3]INPUTS!$A$30</definedName>
    <definedName name="ITHLParts">[3]INPUTS!$A$46</definedName>
    <definedName name="ITMechParts">[3]INPUTS!$A$49</definedName>
    <definedName name="ITOFD">[3]INPUTS!$A$123</definedName>
    <definedName name="ITOther">[3]INPUTS!$A$125</definedName>
    <definedName name="ITPackCost">[3]INPUTS!$A$124</definedName>
    <definedName name="ITPN">[3]INPUTS!$A$15</definedName>
    <definedName name="ITSIM">[3]INPUTS!$A$17</definedName>
    <definedName name="ITSIT">[3]INPUTS!$A$16</definedName>
    <definedName name="ITSMTParts">[3]INPUTS!$A$39</definedName>
    <definedName name="ITTime">[3]INPUTS!$A$18</definedName>
    <definedName name="ITTLI">[3]INPUTS!$A$25</definedName>
    <definedName name="ITTYP">[3]INPUTS!$A$14</definedName>
    <definedName name="LineEqDL">[3]Tables!$A$146</definedName>
    <definedName name="LSTvolPL">[3]Tables!$B$557:$B$586</definedName>
    <definedName name="MSDetail">[3]INPUTS!$C$11</definedName>
    <definedName name="OverTable">'[3]DEFAULTS-Override'!$B$8:$AG$128</definedName>
    <definedName name="OVTDLperLine">'[3]DEFAULTS-Override'!$A$76</definedName>
    <definedName name="PNLDTable">'[2]P&amp;LDetail'!$B$3:$AR$81</definedName>
    <definedName name="PNLDTAP2">'[2]P&amp;LDetail'!$A$75</definedName>
    <definedName name="PNLDTAR">'[2]P&amp;LDetail'!$A$69</definedName>
    <definedName name="PNLDTCorpSGA">'[2]P&amp;LDetail'!$A$44</definedName>
    <definedName name="PNLDTDL">'[2]P&amp;LDetail'!$A$30</definedName>
    <definedName name="PNLDTDPO">'[2]P&amp;LDetail'!$A$79</definedName>
    <definedName name="PNLDTDSO">'[2]P&amp;LDetail'!$A$78</definedName>
    <definedName name="PNLDTEDM">'[2]P&amp;LDetail'!$A$27</definedName>
    <definedName name="PNLDTEO">'[2]P&amp;LDetail'!$A$23</definedName>
    <definedName name="PNLDTFac">'[2]P&amp;LDetail'!$A$74</definedName>
    <definedName name="PNLDTFD">'[2]P&amp;LDetail'!$A$24</definedName>
    <definedName name="PNLDTInterest">'[2]P&amp;LDetail'!$A$48</definedName>
    <definedName name="PNLDTInv2">'[2]P&amp;LDetail'!$A$70</definedName>
    <definedName name="PNLDTLandP">'[2]P&amp;LDetail'!$A$64</definedName>
    <definedName name="PNLDTMatOH">'[2]P&amp;LDetail'!$A$34</definedName>
    <definedName name="PNLDTMfgOH">'[2]P&amp;LDetail'!$A$40</definedName>
    <definedName name="PNLDTMLoss">'[2]P&amp;LDetail'!$A$22</definedName>
    <definedName name="PNLDTNetEQT">'[2]P&amp;LDetail'!$A$73</definedName>
    <definedName name="PNLDTPAI">'[2]P&amp;LDetail'!$A$50</definedName>
    <definedName name="PNLDTPrice">'[2]P&amp;LDetail'!$A$52</definedName>
    <definedName name="PNLDTRM">'[2]P&amp;LDetail'!$A$20</definedName>
    <definedName name="PNLDTROIC">'[2]P&amp;LDetail'!$A$80</definedName>
    <definedName name="pnldtrppv">'[2]P&amp;LDetail'!$A$21</definedName>
    <definedName name="PNLDTSGA">'[2]P&amp;LDetail'!$A$43</definedName>
    <definedName name="PNLDTSIT">'[2]P&amp;LDetail'!$A$12</definedName>
    <definedName name="PNLDTTURNS">'[2]P&amp;LDetail'!$A$77</definedName>
    <definedName name="PNLDTVolume">'[2]P&amp;LDetail'!$A$17</definedName>
    <definedName name="PNLDTWar">'[2]P&amp;LDetail'!$A$41</definedName>
    <definedName name="QuoteNumber">[3]INPUTS!$C$10</definedName>
    <definedName name="SITAI">'[3]INPUTS-Specials'!$A$19</definedName>
    <definedName name="SITAI1">'[3]INPUTS-Specials'!$A$20</definedName>
    <definedName name="SiteCurrency">[3]Tables!$A$290</definedName>
    <definedName name="SiteTable">[3]Tables!$B$267:$BE$349</definedName>
    <definedName name="SpecInpTable">'[3]INPUTS-Specials'!$B$10:$AG$89</definedName>
    <definedName name="Z_4B7E5220_67E3_4521_8FE5_951AEC6F35E6_.wvu.Cols" localSheetId="0" hidden="1">'Tester utilization calculator'!$F:$F,'Tester utilization calculator'!#REF!</definedName>
  </definedNames>
  <calcPr calcId="191029"/>
  <customWorkbookViews>
    <customWorkbookView name="Nallajanula Phani Bhushan - Personal View" guid="{4B7E5220-67E3-4521-8FE5-951AEC6F35E6}" mergeInterval="0" personalView="1" maximized="1" xWindow="-9" yWindow="-9" windowWidth="1938" windowHeight="1050" tabRatio="806" activeSheetId="2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G204" i="25" l="1"/>
  <c r="AG205" i="25"/>
  <c r="AG206" i="25"/>
  <c r="AG207" i="25"/>
  <c r="AG208" i="25"/>
  <c r="AG209" i="25"/>
  <c r="AG210" i="25"/>
  <c r="AG211" i="25"/>
  <c r="AG212" i="25"/>
  <c r="AG213" i="25"/>
  <c r="AG214" i="25"/>
  <c r="AG215" i="25"/>
  <c r="AG216" i="25"/>
  <c r="AG217" i="25"/>
  <c r="AG218" i="25"/>
  <c r="AG219" i="25"/>
  <c r="AG220" i="25"/>
  <c r="AD204" i="25"/>
  <c r="AD205" i="25"/>
  <c r="AD206" i="25"/>
  <c r="AD207" i="25"/>
  <c r="AD208" i="25"/>
  <c r="AD209" i="25"/>
  <c r="AD210" i="25"/>
  <c r="AD211" i="25"/>
  <c r="AD212" i="25"/>
  <c r="AD213" i="25"/>
  <c r="AD214" i="25"/>
  <c r="AD215" i="25"/>
  <c r="AD216" i="25"/>
  <c r="AD217" i="25"/>
  <c r="AD218" i="25"/>
  <c r="AD219" i="25"/>
  <c r="AD220" i="25"/>
  <c r="AA204" i="25"/>
  <c r="AA205" i="25"/>
  <c r="AA206" i="25"/>
  <c r="AA207" i="25"/>
  <c r="AA208" i="25"/>
  <c r="AA209" i="25"/>
  <c r="AA210" i="25"/>
  <c r="AA211" i="25"/>
  <c r="AA212" i="25"/>
  <c r="AA213" i="25"/>
  <c r="AA214" i="25"/>
  <c r="AA215" i="25"/>
  <c r="AA216" i="25"/>
  <c r="AA217" i="25"/>
  <c r="AA218" i="25"/>
  <c r="AA219" i="25"/>
  <c r="AA220" i="25"/>
  <c r="X204" i="25"/>
  <c r="X205" i="25"/>
  <c r="X206" i="25"/>
  <c r="X207" i="25"/>
  <c r="X208" i="25"/>
  <c r="X209" i="25"/>
  <c r="X210" i="25"/>
  <c r="X211" i="25"/>
  <c r="X212" i="25"/>
  <c r="X213" i="25"/>
  <c r="X214" i="25"/>
  <c r="X215" i="25"/>
  <c r="X216" i="25"/>
  <c r="X217" i="25"/>
  <c r="X218" i="25"/>
  <c r="X219" i="25"/>
  <c r="X220" i="25"/>
  <c r="U204" i="25"/>
  <c r="U205" i="25"/>
  <c r="U206" i="25"/>
  <c r="U207" i="25"/>
  <c r="U208" i="25"/>
  <c r="U209" i="25"/>
  <c r="U210" i="25"/>
  <c r="U211" i="25"/>
  <c r="U212" i="25"/>
  <c r="U213" i="25"/>
  <c r="U214" i="25"/>
  <c r="U215" i="25"/>
  <c r="U216" i="25"/>
  <c r="U217" i="25"/>
  <c r="U218" i="25"/>
  <c r="U219" i="25"/>
  <c r="U220" i="25"/>
  <c r="R204" i="25"/>
  <c r="R205" i="25"/>
  <c r="R206" i="25"/>
  <c r="R207" i="25"/>
  <c r="R208" i="25"/>
  <c r="R209" i="25"/>
  <c r="R210" i="25"/>
  <c r="R211" i="25"/>
  <c r="R212" i="25"/>
  <c r="R213" i="25"/>
  <c r="R214" i="25"/>
  <c r="R215" i="25"/>
  <c r="R216" i="25"/>
  <c r="R217" i="25"/>
  <c r="R218" i="25"/>
  <c r="R219" i="25"/>
  <c r="R220" i="25"/>
  <c r="AG2" i="25"/>
  <c r="AD2" i="25"/>
  <c r="AA2" i="25"/>
  <c r="X2" i="25"/>
  <c r="U2" i="25"/>
  <c r="R2" i="25"/>
  <c r="S5" i="25"/>
  <c r="S6" i="25"/>
  <c r="S7" i="25"/>
  <c r="S8" i="25"/>
  <c r="S10" i="25"/>
  <c r="S11" i="25"/>
  <c r="S12" i="25"/>
  <c r="S13" i="25"/>
  <c r="S14" i="25"/>
  <c r="S16" i="25"/>
  <c r="S17" i="25"/>
  <c r="S18" i="25"/>
  <c r="S19" i="25"/>
  <c r="S20" i="25"/>
  <c r="S22" i="25"/>
  <c r="S23" i="25"/>
  <c r="S26" i="25"/>
  <c r="S27" i="25"/>
  <c r="S29" i="25"/>
  <c r="S30" i="25"/>
  <c r="S37" i="25"/>
  <c r="S38" i="25"/>
  <c r="S43" i="25"/>
  <c r="S44" i="25"/>
  <c r="S45" i="25"/>
  <c r="S46" i="25"/>
  <c r="S47" i="25"/>
  <c r="S48" i="25"/>
  <c r="S49" i="25"/>
  <c r="S50" i="25"/>
  <c r="S51" i="25"/>
  <c r="S52" i="25"/>
  <c r="S53" i="25"/>
  <c r="S54" i="25"/>
  <c r="S55" i="25"/>
  <c r="S56" i="25"/>
  <c r="S57" i="25"/>
  <c r="S58" i="25"/>
  <c r="S59" i="25"/>
  <c r="S60" i="25"/>
  <c r="S67" i="25"/>
  <c r="S68" i="25"/>
  <c r="S69" i="25"/>
  <c r="S70" i="25"/>
  <c r="S71" i="25"/>
  <c r="S72" i="25"/>
  <c r="S73" i="25"/>
  <c r="S80" i="25"/>
  <c r="S81" i="25"/>
  <c r="S82" i="25"/>
  <c r="S83" i="25"/>
  <c r="S84" i="25"/>
  <c r="S85" i="25"/>
  <c r="S86" i="25"/>
  <c r="S93" i="25"/>
  <c r="S94" i="25"/>
  <c r="S95" i="25"/>
  <c r="S96" i="25"/>
  <c r="S97" i="25"/>
  <c r="S98" i="25"/>
  <c r="S99" i="25"/>
  <c r="S106" i="25"/>
  <c r="S107" i="25"/>
  <c r="S108" i="25"/>
  <c r="S109" i="25"/>
  <c r="S116" i="25"/>
  <c r="S117" i="25"/>
  <c r="S118" i="25"/>
  <c r="S119" i="25"/>
  <c r="S120" i="25"/>
  <c r="S121" i="25"/>
  <c r="S122" i="25"/>
  <c r="S123" i="25"/>
  <c r="S124" i="25"/>
  <c r="S125" i="25"/>
  <c r="S131" i="25"/>
  <c r="S132" i="25"/>
  <c r="S133" i="25"/>
  <c r="S134" i="25"/>
  <c r="S135" i="25"/>
  <c r="S136" i="25"/>
  <c r="S137" i="25"/>
  <c r="S138" i="25"/>
  <c r="S139" i="25"/>
  <c r="S140" i="25"/>
  <c r="S146" i="25"/>
  <c r="S147" i="25"/>
  <c r="S148" i="25"/>
  <c r="S149" i="25"/>
  <c r="S150" i="25"/>
  <c r="S151" i="25"/>
  <c r="S152" i="25"/>
  <c r="S153" i="25"/>
  <c r="S154" i="25"/>
  <c r="S155" i="25"/>
  <c r="S161" i="25"/>
  <c r="S162" i="25"/>
  <c r="S163" i="25"/>
  <c r="S164" i="25"/>
  <c r="S165" i="25"/>
  <c r="S166" i="25"/>
  <c r="S167" i="25"/>
  <c r="S170" i="25"/>
  <c r="S171" i="25"/>
  <c r="S172" i="25"/>
  <c r="S173" i="25"/>
  <c r="S174" i="25"/>
  <c r="S175" i="25"/>
  <c r="S176" i="25"/>
  <c r="S179" i="25"/>
  <c r="S180" i="25"/>
  <c r="S181" i="25"/>
  <c r="S182" i="25"/>
  <c r="S183" i="25"/>
  <c r="S184" i="25"/>
  <c r="S185" i="25"/>
  <c r="S192" i="25"/>
  <c r="S193" i="25"/>
  <c r="S194" i="25"/>
  <c r="S198" i="25"/>
  <c r="S199" i="25"/>
  <c r="S200" i="25"/>
  <c r="S204" i="25"/>
  <c r="S205" i="25"/>
  <c r="S206" i="25"/>
  <c r="S207" i="25"/>
  <c r="S208" i="25"/>
  <c r="S209" i="25"/>
  <c r="S210" i="25"/>
  <c r="S211" i="25"/>
  <c r="S212" i="25"/>
  <c r="S213" i="25"/>
  <c r="S214" i="25"/>
  <c r="S215" i="25"/>
  <c r="S216" i="25"/>
  <c r="S217" i="25"/>
  <c r="S218" i="25"/>
  <c r="S219" i="25"/>
  <c r="S220" i="25"/>
  <c r="S221" i="25"/>
  <c r="S222" i="25"/>
  <c r="S223" i="25"/>
  <c r="S224" i="25"/>
  <c r="S225" i="25"/>
  <c r="S226" i="25"/>
  <c r="S227" i="25"/>
  <c r="S228" i="25"/>
  <c r="S229" i="25"/>
  <c r="S230" i="25"/>
  <c r="S231" i="25"/>
  <c r="S232" i="25"/>
  <c r="S233" i="25"/>
  <c r="S234" i="25"/>
  <c r="S235" i="25"/>
  <c r="S236" i="25"/>
  <c r="S237" i="25"/>
  <c r="S238" i="25"/>
  <c r="S239" i="25"/>
  <c r="S240" i="25"/>
  <c r="S241" i="25"/>
  <c r="S242" i="25"/>
  <c r="S243" i="25"/>
  <c r="S244" i="25"/>
  <c r="S245" i="25"/>
  <c r="S246" i="25"/>
  <c r="S247" i="25"/>
  <c r="S248" i="25"/>
  <c r="S249" i="25"/>
  <c r="S250" i="25"/>
  <c r="S251" i="25"/>
  <c r="S252" i="25"/>
  <c r="S253" i="25"/>
  <c r="S254" i="25"/>
  <c r="S255" i="25"/>
  <c r="S256" i="25"/>
  <c r="S257" i="25"/>
  <c r="S258" i="25"/>
  <c r="S259" i="25"/>
  <c r="S260" i="25"/>
  <c r="S261" i="25"/>
  <c r="S262" i="25"/>
  <c r="S263" i="25"/>
  <c r="S264" i="25"/>
  <c r="S270" i="25"/>
  <c r="S271" i="25"/>
  <c r="S272" i="25"/>
  <c r="S273" i="25"/>
  <c r="S274" i="25"/>
  <c r="S279" i="25"/>
  <c r="S282" i="25"/>
  <c r="S283" i="25"/>
  <c r="T204" i="25" l="1"/>
  <c r="AH146" i="25" l="1"/>
  <c r="AB204" i="25"/>
  <c r="AB198" i="25"/>
  <c r="Y279" i="25"/>
  <c r="AH6" i="25"/>
  <c r="AH7" i="25"/>
  <c r="AH8" i="25"/>
  <c r="AH10" i="25"/>
  <c r="AH11" i="25"/>
  <c r="AH12" i="25"/>
  <c r="AH13" i="25"/>
  <c r="AH14" i="25"/>
  <c r="AH16" i="25"/>
  <c r="AH17" i="25"/>
  <c r="AH18" i="25"/>
  <c r="AH19" i="25"/>
  <c r="AH20" i="25"/>
  <c r="AH22" i="25"/>
  <c r="AH23" i="25"/>
  <c r="AH26" i="25"/>
  <c r="AH27" i="25"/>
  <c r="AH29" i="25"/>
  <c r="AH30" i="25"/>
  <c r="AH37" i="25"/>
  <c r="AH38" i="25"/>
  <c r="AH43" i="25"/>
  <c r="AH44" i="25"/>
  <c r="AH45" i="25"/>
  <c r="AH46" i="25"/>
  <c r="AH47" i="25"/>
  <c r="AH48" i="25"/>
  <c r="AH49" i="25"/>
  <c r="AH50" i="25"/>
  <c r="AH51" i="25"/>
  <c r="AH52" i="25"/>
  <c r="AH53" i="25"/>
  <c r="AH54" i="25"/>
  <c r="AH55" i="25"/>
  <c r="AH56" i="25"/>
  <c r="AH57" i="25"/>
  <c r="AH58" i="25"/>
  <c r="AH59" i="25"/>
  <c r="AH60" i="25"/>
  <c r="AH67" i="25"/>
  <c r="AH68" i="25"/>
  <c r="AH69" i="25"/>
  <c r="AH70" i="25"/>
  <c r="AH71" i="25"/>
  <c r="AH72" i="25"/>
  <c r="AH73" i="25"/>
  <c r="AH80" i="25"/>
  <c r="AH81" i="25"/>
  <c r="AH82" i="25"/>
  <c r="AH83" i="25"/>
  <c r="AH84" i="25"/>
  <c r="AH85" i="25"/>
  <c r="AH86" i="25"/>
  <c r="AH93" i="25"/>
  <c r="AH94" i="25"/>
  <c r="AH95" i="25"/>
  <c r="AH96" i="25"/>
  <c r="AH97" i="25"/>
  <c r="AH98" i="25"/>
  <c r="AH99" i="25"/>
  <c r="AH106" i="25"/>
  <c r="AH107" i="25"/>
  <c r="AH108" i="25"/>
  <c r="AH109" i="25"/>
  <c r="AH116" i="25"/>
  <c r="AH117" i="25"/>
  <c r="AH118" i="25"/>
  <c r="AH119" i="25"/>
  <c r="AH120" i="25"/>
  <c r="AH121" i="25"/>
  <c r="AH122" i="25"/>
  <c r="AH123" i="25"/>
  <c r="AH124" i="25"/>
  <c r="AH125" i="25"/>
  <c r="AH131" i="25"/>
  <c r="AH132" i="25"/>
  <c r="AH133" i="25"/>
  <c r="AH134" i="25"/>
  <c r="AH135" i="25"/>
  <c r="AH136" i="25"/>
  <c r="AH137" i="25"/>
  <c r="AH138" i="25"/>
  <c r="AH139" i="25"/>
  <c r="AH140" i="25"/>
  <c r="AH147" i="25"/>
  <c r="AH148" i="25"/>
  <c r="AH149" i="25"/>
  <c r="AH150" i="25"/>
  <c r="AH151" i="25"/>
  <c r="AH152" i="25"/>
  <c r="AH153" i="25"/>
  <c r="AH154" i="25"/>
  <c r="AH155" i="25"/>
  <c r="AH161" i="25"/>
  <c r="AH162" i="25"/>
  <c r="AH163" i="25"/>
  <c r="AH164" i="25"/>
  <c r="AH165" i="25"/>
  <c r="AH166" i="25"/>
  <c r="AH167" i="25"/>
  <c r="AH170" i="25"/>
  <c r="AH171" i="25"/>
  <c r="AH172" i="25"/>
  <c r="AH173" i="25"/>
  <c r="AH174" i="25"/>
  <c r="AH175" i="25"/>
  <c r="AH176" i="25"/>
  <c r="AH179" i="25"/>
  <c r="AH180" i="25"/>
  <c r="AH181" i="25"/>
  <c r="AH182" i="25"/>
  <c r="AH183" i="25"/>
  <c r="AH184" i="25"/>
  <c r="AH185" i="25"/>
  <c r="AH192" i="25"/>
  <c r="AH193" i="25"/>
  <c r="AH194" i="25"/>
  <c r="AH198" i="25"/>
  <c r="AH199" i="25"/>
  <c r="AH200" i="25"/>
  <c r="AH204" i="25"/>
  <c r="AH205" i="25"/>
  <c r="AH206" i="25"/>
  <c r="AH207" i="25"/>
  <c r="AH208" i="25"/>
  <c r="AH209" i="25"/>
  <c r="AH210" i="25"/>
  <c r="AH211" i="25"/>
  <c r="AH212" i="25"/>
  <c r="AH213" i="25"/>
  <c r="AH214" i="25"/>
  <c r="AH215" i="25"/>
  <c r="AH216" i="25"/>
  <c r="AH217" i="25"/>
  <c r="AH218" i="25"/>
  <c r="AH219" i="25"/>
  <c r="AH220" i="25"/>
  <c r="AH221" i="25"/>
  <c r="AH222" i="25"/>
  <c r="AH223" i="25"/>
  <c r="AH224" i="25"/>
  <c r="AH225" i="25"/>
  <c r="AH226" i="25"/>
  <c r="AH227" i="25"/>
  <c r="AH228" i="25"/>
  <c r="AH229" i="25"/>
  <c r="AH230" i="25"/>
  <c r="AH231" i="25"/>
  <c r="AH232" i="25"/>
  <c r="AH233" i="25"/>
  <c r="AH234" i="25"/>
  <c r="AH235" i="25"/>
  <c r="AH236" i="25"/>
  <c r="AH237" i="25"/>
  <c r="AH238" i="25"/>
  <c r="AH239" i="25"/>
  <c r="AH240" i="25"/>
  <c r="AH241" i="25"/>
  <c r="AH242" i="25"/>
  <c r="AH243" i="25"/>
  <c r="AH244" i="25"/>
  <c r="AH245" i="25"/>
  <c r="AH246" i="25"/>
  <c r="AH247" i="25"/>
  <c r="AH248" i="25"/>
  <c r="AH249" i="25"/>
  <c r="AH250" i="25"/>
  <c r="AH251" i="25"/>
  <c r="AH252" i="25"/>
  <c r="AH253" i="25"/>
  <c r="AH254" i="25"/>
  <c r="AH255" i="25"/>
  <c r="AH256" i="25"/>
  <c r="AH257" i="25"/>
  <c r="AH258" i="25"/>
  <c r="AH259" i="25"/>
  <c r="AH260" i="25"/>
  <c r="AH261" i="25"/>
  <c r="AH262" i="25"/>
  <c r="AH263" i="25"/>
  <c r="AH264" i="25"/>
  <c r="AH270" i="25"/>
  <c r="AH271" i="25"/>
  <c r="AH272" i="25"/>
  <c r="AH273" i="25"/>
  <c r="AH274" i="25"/>
  <c r="AH279" i="25"/>
  <c r="AH282" i="25"/>
  <c r="AH283" i="25"/>
  <c r="AH5" i="25"/>
  <c r="AE6" i="25"/>
  <c r="AE7" i="25"/>
  <c r="AE8" i="25"/>
  <c r="AE10" i="25"/>
  <c r="AE11" i="25"/>
  <c r="AE12" i="25"/>
  <c r="AE13" i="25"/>
  <c r="AE14" i="25"/>
  <c r="AE16" i="25"/>
  <c r="AE17" i="25"/>
  <c r="AE18" i="25"/>
  <c r="AE19" i="25"/>
  <c r="AE20" i="25"/>
  <c r="AE22" i="25"/>
  <c r="AE23" i="25"/>
  <c r="AE26" i="25"/>
  <c r="AE27" i="25"/>
  <c r="AE29" i="25"/>
  <c r="AE30" i="25"/>
  <c r="AE37" i="25"/>
  <c r="AE38" i="25"/>
  <c r="AE43" i="25"/>
  <c r="AE44" i="25"/>
  <c r="AE45" i="25"/>
  <c r="AE46" i="25"/>
  <c r="AE47" i="25"/>
  <c r="AE48" i="25"/>
  <c r="AE49" i="25"/>
  <c r="AE50" i="25"/>
  <c r="AE51" i="25"/>
  <c r="AE52" i="25"/>
  <c r="AE53" i="25"/>
  <c r="AE54" i="25"/>
  <c r="AE55" i="25"/>
  <c r="AE56" i="25"/>
  <c r="AE57" i="25"/>
  <c r="AE58" i="25"/>
  <c r="AE59" i="25"/>
  <c r="AE60" i="25"/>
  <c r="AE67" i="25"/>
  <c r="AE68" i="25"/>
  <c r="AE69" i="25"/>
  <c r="AE70" i="25"/>
  <c r="AE71" i="25"/>
  <c r="AE72" i="25"/>
  <c r="AE73" i="25"/>
  <c r="AE80" i="25"/>
  <c r="AE81" i="25"/>
  <c r="AE82" i="25"/>
  <c r="AE83" i="25"/>
  <c r="AE84" i="25"/>
  <c r="AE85" i="25"/>
  <c r="AE86" i="25"/>
  <c r="AE93" i="25"/>
  <c r="AE94" i="25"/>
  <c r="AE95" i="25"/>
  <c r="AE96" i="25"/>
  <c r="AE97" i="25"/>
  <c r="AE98" i="25"/>
  <c r="AE99" i="25"/>
  <c r="AE106" i="25"/>
  <c r="AE107" i="25"/>
  <c r="AE108" i="25"/>
  <c r="AE109" i="25"/>
  <c r="AE116" i="25"/>
  <c r="AE117" i="25"/>
  <c r="AE118" i="25"/>
  <c r="AE119" i="25"/>
  <c r="AE120" i="25"/>
  <c r="AE121" i="25"/>
  <c r="AE122" i="25"/>
  <c r="AE123" i="25"/>
  <c r="AE124" i="25"/>
  <c r="AE125" i="25"/>
  <c r="AE131" i="25"/>
  <c r="AE132" i="25"/>
  <c r="AE133" i="25"/>
  <c r="AE134" i="25"/>
  <c r="AE135" i="25"/>
  <c r="AE136" i="25"/>
  <c r="AE137" i="25"/>
  <c r="AE138" i="25"/>
  <c r="AE139" i="25"/>
  <c r="AE140" i="25"/>
  <c r="AE146" i="25"/>
  <c r="AE147" i="25"/>
  <c r="AE148" i="25"/>
  <c r="AE149" i="25"/>
  <c r="AE150" i="25"/>
  <c r="AE151" i="25"/>
  <c r="AE152" i="25"/>
  <c r="AE153" i="25"/>
  <c r="AE154" i="25"/>
  <c r="AE155" i="25"/>
  <c r="AE161" i="25"/>
  <c r="AE162" i="25"/>
  <c r="AE163" i="25"/>
  <c r="AE164" i="25"/>
  <c r="AE165" i="25"/>
  <c r="AE166" i="25"/>
  <c r="AE167" i="25"/>
  <c r="AE170" i="25"/>
  <c r="AE171" i="25"/>
  <c r="AE172" i="25"/>
  <c r="AE173" i="25"/>
  <c r="AE174" i="25"/>
  <c r="AE175" i="25"/>
  <c r="AE176" i="25"/>
  <c r="AE179" i="25"/>
  <c r="AE180" i="25"/>
  <c r="AE181" i="25"/>
  <c r="AE182" i="25"/>
  <c r="AE183" i="25"/>
  <c r="AE184" i="25"/>
  <c r="AE185" i="25"/>
  <c r="AE192" i="25"/>
  <c r="AE193" i="25"/>
  <c r="AE194" i="25"/>
  <c r="AE198" i="25"/>
  <c r="AE199" i="25"/>
  <c r="AE200" i="25"/>
  <c r="AE204" i="25"/>
  <c r="AE205" i="25"/>
  <c r="AE206" i="25"/>
  <c r="AE207" i="25"/>
  <c r="AE208" i="25"/>
  <c r="AE209" i="25"/>
  <c r="AE210" i="25"/>
  <c r="AE211" i="25"/>
  <c r="AE212" i="25"/>
  <c r="AE213" i="25"/>
  <c r="AE214" i="25"/>
  <c r="AE215" i="25"/>
  <c r="AE216" i="25"/>
  <c r="AE217" i="25"/>
  <c r="AE218" i="25"/>
  <c r="AE219" i="25"/>
  <c r="AE220" i="25"/>
  <c r="AE221" i="25"/>
  <c r="AE222" i="25"/>
  <c r="AE223" i="25"/>
  <c r="AE224" i="25"/>
  <c r="AE225" i="25"/>
  <c r="AE226" i="25"/>
  <c r="AE227" i="25"/>
  <c r="AE228" i="25"/>
  <c r="AE229" i="25"/>
  <c r="AE230" i="25"/>
  <c r="AE231" i="25"/>
  <c r="AE232" i="25"/>
  <c r="AE233" i="25"/>
  <c r="AE234" i="25"/>
  <c r="AE235" i="25"/>
  <c r="AE236" i="25"/>
  <c r="AE237" i="25"/>
  <c r="AE238" i="25"/>
  <c r="AE239" i="25"/>
  <c r="AE240" i="25"/>
  <c r="AE241" i="25"/>
  <c r="AE242" i="25"/>
  <c r="AE243" i="25"/>
  <c r="AE244" i="25"/>
  <c r="AE245" i="25"/>
  <c r="AE246" i="25"/>
  <c r="AE247" i="25"/>
  <c r="AE248" i="25"/>
  <c r="AE249" i="25"/>
  <c r="AE250" i="25"/>
  <c r="AE251" i="25"/>
  <c r="AE252" i="25"/>
  <c r="AE253" i="25"/>
  <c r="AE254" i="25"/>
  <c r="AE255" i="25"/>
  <c r="AE256" i="25"/>
  <c r="AE257" i="25"/>
  <c r="AE258" i="25"/>
  <c r="AE259" i="25"/>
  <c r="AE260" i="25"/>
  <c r="AE261" i="25"/>
  <c r="AE262" i="25"/>
  <c r="AE263" i="25"/>
  <c r="AE264" i="25"/>
  <c r="AE270" i="25"/>
  <c r="AE271" i="25"/>
  <c r="AE272" i="25"/>
  <c r="AE273" i="25"/>
  <c r="AE274" i="25"/>
  <c r="AE279" i="25"/>
  <c r="AE282" i="25"/>
  <c r="AE283" i="25"/>
  <c r="AE5" i="25"/>
  <c r="AB6" i="25"/>
  <c r="AB7" i="25"/>
  <c r="AB8" i="25"/>
  <c r="AB10" i="25"/>
  <c r="AB11" i="25"/>
  <c r="AB12" i="25"/>
  <c r="AB13" i="25"/>
  <c r="AB14" i="25"/>
  <c r="AB16" i="25"/>
  <c r="AB17" i="25"/>
  <c r="AB18" i="25"/>
  <c r="AB19" i="25"/>
  <c r="AB20" i="25"/>
  <c r="AB22" i="25"/>
  <c r="AB23" i="25"/>
  <c r="AB26" i="25"/>
  <c r="AB27" i="25"/>
  <c r="AB29" i="25"/>
  <c r="AB30" i="25"/>
  <c r="AB37" i="25"/>
  <c r="AB38" i="25"/>
  <c r="AB43" i="25"/>
  <c r="AB44" i="25"/>
  <c r="AB45" i="25"/>
  <c r="AB46" i="25"/>
  <c r="AB47" i="25"/>
  <c r="AB48" i="25"/>
  <c r="AB49" i="25"/>
  <c r="AB50" i="25"/>
  <c r="AB51" i="25"/>
  <c r="AB52" i="25"/>
  <c r="AB53" i="25"/>
  <c r="AB54" i="25"/>
  <c r="AB55" i="25"/>
  <c r="AB56" i="25"/>
  <c r="AB57" i="25"/>
  <c r="AB58" i="25"/>
  <c r="AB59" i="25"/>
  <c r="AB60" i="25"/>
  <c r="AB67" i="25"/>
  <c r="AB68" i="25"/>
  <c r="AB69" i="25"/>
  <c r="AB70" i="25"/>
  <c r="AB71" i="25"/>
  <c r="AB72" i="25"/>
  <c r="AB73" i="25"/>
  <c r="AB80" i="25"/>
  <c r="AB81" i="25"/>
  <c r="AB82" i="25"/>
  <c r="AB83" i="25"/>
  <c r="AB84" i="25"/>
  <c r="AB85" i="25"/>
  <c r="AB86" i="25"/>
  <c r="AB93" i="25"/>
  <c r="AB94" i="25"/>
  <c r="AB95" i="25"/>
  <c r="AB96" i="25"/>
  <c r="AB97" i="25"/>
  <c r="AB98" i="25"/>
  <c r="AB99" i="25"/>
  <c r="AB106" i="25"/>
  <c r="AB107" i="25"/>
  <c r="AB108" i="25"/>
  <c r="AB109" i="25"/>
  <c r="AB116" i="25"/>
  <c r="AB117" i="25"/>
  <c r="AB118" i="25"/>
  <c r="AB119" i="25"/>
  <c r="AB120" i="25"/>
  <c r="AB121" i="25"/>
  <c r="AB122" i="25"/>
  <c r="AB123" i="25"/>
  <c r="AB124" i="25"/>
  <c r="AB125" i="25"/>
  <c r="AB131" i="25"/>
  <c r="AB132" i="25"/>
  <c r="AB133" i="25"/>
  <c r="AB134" i="25"/>
  <c r="AB135" i="25"/>
  <c r="AB136" i="25"/>
  <c r="AB137" i="25"/>
  <c r="AB138" i="25"/>
  <c r="AB139" i="25"/>
  <c r="AB140" i="25"/>
  <c r="AB146" i="25"/>
  <c r="AB147" i="25"/>
  <c r="AB148" i="25"/>
  <c r="AB149" i="25"/>
  <c r="AB150" i="25"/>
  <c r="AB151" i="25"/>
  <c r="AB152" i="25"/>
  <c r="AB153" i="25"/>
  <c r="AB154" i="25"/>
  <c r="AB155" i="25"/>
  <c r="AB161" i="25"/>
  <c r="AB162" i="25"/>
  <c r="AB163" i="25"/>
  <c r="AB164" i="25"/>
  <c r="AB165" i="25"/>
  <c r="AB166" i="25"/>
  <c r="AB167" i="25"/>
  <c r="AB170" i="25"/>
  <c r="AB171" i="25"/>
  <c r="AB172" i="25"/>
  <c r="AB173" i="25"/>
  <c r="AB174" i="25"/>
  <c r="AB175" i="25"/>
  <c r="AB176" i="25"/>
  <c r="AB179" i="25"/>
  <c r="AB180" i="25"/>
  <c r="AB181" i="25"/>
  <c r="AB182" i="25"/>
  <c r="AB183" i="25"/>
  <c r="AB184" i="25"/>
  <c r="AB185" i="25"/>
  <c r="AB192" i="25"/>
  <c r="AB193" i="25"/>
  <c r="AB194" i="25"/>
  <c r="AB199" i="25"/>
  <c r="AB200" i="25"/>
  <c r="AB205" i="25"/>
  <c r="AB206" i="25"/>
  <c r="AB207" i="25"/>
  <c r="AB208" i="25"/>
  <c r="AB209" i="25"/>
  <c r="AB210" i="25"/>
  <c r="AB211" i="25"/>
  <c r="AB212" i="25"/>
  <c r="AB213" i="25"/>
  <c r="AB214" i="25"/>
  <c r="AB215" i="25"/>
  <c r="AB216" i="25"/>
  <c r="AB217" i="25"/>
  <c r="AB218" i="25"/>
  <c r="AB219" i="25"/>
  <c r="AB220" i="25"/>
  <c r="AB221" i="25"/>
  <c r="AB222" i="25"/>
  <c r="AB223" i="25"/>
  <c r="AB224" i="25"/>
  <c r="AB225" i="25"/>
  <c r="AB226" i="25"/>
  <c r="AB227" i="25"/>
  <c r="AB228" i="25"/>
  <c r="AB229" i="25"/>
  <c r="AB230" i="25"/>
  <c r="AB231" i="25"/>
  <c r="AB232" i="25"/>
  <c r="AB233" i="25"/>
  <c r="AB234" i="25"/>
  <c r="AB235" i="25"/>
  <c r="AB236" i="25"/>
  <c r="AB237" i="25"/>
  <c r="AB238" i="25"/>
  <c r="AB239" i="25"/>
  <c r="AB240" i="25"/>
  <c r="AB241" i="25"/>
  <c r="AB242" i="25"/>
  <c r="AB243" i="25"/>
  <c r="AB244" i="25"/>
  <c r="AB245" i="25"/>
  <c r="AB246" i="25"/>
  <c r="AB247" i="25"/>
  <c r="AB248" i="25"/>
  <c r="AB249" i="25"/>
  <c r="AB250" i="25"/>
  <c r="AB251" i="25"/>
  <c r="AB252" i="25"/>
  <c r="AB253" i="25"/>
  <c r="AB254" i="25"/>
  <c r="AB255" i="25"/>
  <c r="AB256" i="25"/>
  <c r="AB257" i="25"/>
  <c r="AB258" i="25"/>
  <c r="AB259" i="25"/>
  <c r="AB260" i="25"/>
  <c r="AB261" i="25"/>
  <c r="AB262" i="25"/>
  <c r="AB263" i="25"/>
  <c r="AB264" i="25"/>
  <c r="AB270" i="25"/>
  <c r="AB271" i="25"/>
  <c r="AB272" i="25"/>
  <c r="AB273" i="25"/>
  <c r="AB274" i="25"/>
  <c r="AB279" i="25"/>
  <c r="AB282" i="25"/>
  <c r="AB283" i="25"/>
  <c r="AB5" i="25"/>
  <c r="Y6" i="25"/>
  <c r="Y7" i="25"/>
  <c r="Y8" i="25"/>
  <c r="Y10" i="25"/>
  <c r="Y11" i="25"/>
  <c r="Y12" i="25"/>
  <c r="Y13" i="25"/>
  <c r="Y14" i="25"/>
  <c r="Y16" i="25"/>
  <c r="Y17" i="25"/>
  <c r="Y18" i="25"/>
  <c r="Y19" i="25"/>
  <c r="Y20" i="25"/>
  <c r="Y22" i="25"/>
  <c r="Y23" i="25"/>
  <c r="Y26" i="25"/>
  <c r="Y27" i="25"/>
  <c r="Y29" i="25"/>
  <c r="Y30" i="25"/>
  <c r="Y37" i="25"/>
  <c r="Y38" i="25"/>
  <c r="Y43" i="25"/>
  <c r="Y44" i="25"/>
  <c r="Y45" i="25"/>
  <c r="Y46" i="25"/>
  <c r="Y47" i="25"/>
  <c r="Y48" i="25"/>
  <c r="Y49" i="25"/>
  <c r="Y50" i="25"/>
  <c r="Y51" i="25"/>
  <c r="Y52" i="25"/>
  <c r="Y53" i="25"/>
  <c r="Y54" i="25"/>
  <c r="Y55" i="25"/>
  <c r="Y56" i="25"/>
  <c r="Y57" i="25"/>
  <c r="Y58" i="25"/>
  <c r="Y59" i="25"/>
  <c r="Y60" i="25"/>
  <c r="Y67" i="25"/>
  <c r="Y68" i="25"/>
  <c r="Y69" i="25"/>
  <c r="Y70" i="25"/>
  <c r="Y71" i="25"/>
  <c r="Y72" i="25"/>
  <c r="Y73" i="25"/>
  <c r="Y80" i="25"/>
  <c r="Y81" i="25"/>
  <c r="Y82" i="25"/>
  <c r="Y83" i="25"/>
  <c r="Y84" i="25"/>
  <c r="Y85" i="25"/>
  <c r="Y86" i="25"/>
  <c r="Y93" i="25"/>
  <c r="Y94" i="25"/>
  <c r="Y95" i="25"/>
  <c r="Y96" i="25"/>
  <c r="Y97" i="25"/>
  <c r="Y98" i="25"/>
  <c r="Y99" i="25"/>
  <c r="Y106" i="25"/>
  <c r="Y107" i="25"/>
  <c r="Y108" i="25"/>
  <c r="Y109" i="25"/>
  <c r="Y116" i="25"/>
  <c r="Y117" i="25"/>
  <c r="Y118" i="25"/>
  <c r="Y119" i="25"/>
  <c r="Y120" i="25"/>
  <c r="Y121" i="25"/>
  <c r="Y122" i="25"/>
  <c r="Y123" i="25"/>
  <c r="Y124" i="25"/>
  <c r="Y125" i="25"/>
  <c r="Y131" i="25"/>
  <c r="Y132" i="25"/>
  <c r="Y133" i="25"/>
  <c r="Y134" i="25"/>
  <c r="Y135" i="25"/>
  <c r="Y136" i="25"/>
  <c r="Y137" i="25"/>
  <c r="Y138" i="25"/>
  <c r="Y139" i="25"/>
  <c r="Y140" i="25"/>
  <c r="Y146" i="25"/>
  <c r="Y147" i="25"/>
  <c r="Y148" i="25"/>
  <c r="Y149" i="25"/>
  <c r="Y150" i="25"/>
  <c r="Y151" i="25"/>
  <c r="Y152" i="25"/>
  <c r="Y153" i="25"/>
  <c r="Y154" i="25"/>
  <c r="Y155" i="25"/>
  <c r="Y161" i="25"/>
  <c r="Y162" i="25"/>
  <c r="Y163" i="25"/>
  <c r="Y164" i="25"/>
  <c r="Y165" i="25"/>
  <c r="Y166" i="25"/>
  <c r="Y167" i="25"/>
  <c r="Y170" i="25"/>
  <c r="Y171" i="25"/>
  <c r="Y172" i="25"/>
  <c r="Y173" i="25"/>
  <c r="Y174" i="25"/>
  <c r="Y175" i="25"/>
  <c r="Y176" i="25"/>
  <c r="Y179" i="25"/>
  <c r="Y180" i="25"/>
  <c r="Y181" i="25"/>
  <c r="Y182" i="25"/>
  <c r="Y183" i="25"/>
  <c r="Y184" i="25"/>
  <c r="Y185" i="25"/>
  <c r="Y192" i="25"/>
  <c r="Y193" i="25"/>
  <c r="Y194" i="25"/>
  <c r="Y198" i="25"/>
  <c r="Y199" i="25"/>
  <c r="Y200" i="25"/>
  <c r="Y204" i="25"/>
  <c r="Y205" i="25"/>
  <c r="Y206" i="25"/>
  <c r="Y207" i="25"/>
  <c r="Y208" i="25"/>
  <c r="Y209" i="25"/>
  <c r="Y210" i="25"/>
  <c r="Y211" i="25"/>
  <c r="Y212" i="25"/>
  <c r="Y213" i="25"/>
  <c r="Y214" i="25"/>
  <c r="Y215" i="25"/>
  <c r="Y216" i="25"/>
  <c r="Y217" i="25"/>
  <c r="Y218" i="25"/>
  <c r="Y219" i="25"/>
  <c r="Y220" i="25"/>
  <c r="Y221" i="25"/>
  <c r="Y222" i="25"/>
  <c r="Y223" i="25"/>
  <c r="Y224" i="25"/>
  <c r="Y225" i="25"/>
  <c r="Y226" i="25"/>
  <c r="Y227" i="25"/>
  <c r="Y228" i="25"/>
  <c r="Y229" i="25"/>
  <c r="Y230" i="25"/>
  <c r="Y231" i="25"/>
  <c r="Y232" i="25"/>
  <c r="Y233" i="25"/>
  <c r="Y234" i="25"/>
  <c r="Y235" i="25"/>
  <c r="Y236" i="25"/>
  <c r="Y237" i="25"/>
  <c r="Y238" i="25"/>
  <c r="Y239" i="25"/>
  <c r="Y240" i="25"/>
  <c r="Y241" i="25"/>
  <c r="Y242" i="25"/>
  <c r="Y243" i="25"/>
  <c r="Y244" i="25"/>
  <c r="Y245" i="25"/>
  <c r="Y246" i="25"/>
  <c r="Y247" i="25"/>
  <c r="Y248" i="25"/>
  <c r="Y249" i="25"/>
  <c r="Y250" i="25"/>
  <c r="Y251" i="25"/>
  <c r="Y252" i="25"/>
  <c r="Y253" i="25"/>
  <c r="Y254" i="25"/>
  <c r="Y255" i="25"/>
  <c r="Y256" i="25"/>
  <c r="Y257" i="25"/>
  <c r="Y258" i="25"/>
  <c r="Y259" i="25"/>
  <c r="Y260" i="25"/>
  <c r="Y261" i="25"/>
  <c r="Y262" i="25"/>
  <c r="Y263" i="25"/>
  <c r="Y264" i="25"/>
  <c r="Y270" i="25"/>
  <c r="Y271" i="25"/>
  <c r="Y272" i="25"/>
  <c r="Y273" i="25"/>
  <c r="Y274" i="25"/>
  <c r="Y282" i="25"/>
  <c r="Y283" i="25"/>
  <c r="Y5" i="25"/>
  <c r="V6" i="25"/>
  <c r="V7" i="25"/>
  <c r="V8" i="25"/>
  <c r="V10" i="25"/>
  <c r="V11" i="25"/>
  <c r="V12" i="25"/>
  <c r="V13" i="25"/>
  <c r="V14" i="25"/>
  <c r="V16" i="25"/>
  <c r="V17" i="25"/>
  <c r="V18" i="25"/>
  <c r="V19" i="25"/>
  <c r="V20" i="25"/>
  <c r="V22" i="25"/>
  <c r="V23" i="25"/>
  <c r="V26" i="25"/>
  <c r="V27" i="25"/>
  <c r="V29" i="25"/>
  <c r="V30" i="25"/>
  <c r="V37" i="25"/>
  <c r="V38" i="25"/>
  <c r="V43" i="25"/>
  <c r="V44" i="25"/>
  <c r="V45" i="25"/>
  <c r="V46" i="25"/>
  <c r="V47" i="25"/>
  <c r="V48" i="25"/>
  <c r="V49" i="25"/>
  <c r="V50" i="25"/>
  <c r="V51" i="25"/>
  <c r="V52" i="25"/>
  <c r="V53" i="25"/>
  <c r="V54" i="25"/>
  <c r="V55" i="25"/>
  <c r="V56" i="25"/>
  <c r="V57" i="25"/>
  <c r="V58" i="25"/>
  <c r="V59" i="25"/>
  <c r="V60" i="25"/>
  <c r="V67" i="25"/>
  <c r="V68" i="25"/>
  <c r="V69" i="25"/>
  <c r="V70" i="25"/>
  <c r="V71" i="25"/>
  <c r="V72" i="25"/>
  <c r="V73" i="25"/>
  <c r="V80" i="25"/>
  <c r="V81" i="25"/>
  <c r="V82" i="25"/>
  <c r="V83" i="25"/>
  <c r="V84" i="25"/>
  <c r="V85" i="25"/>
  <c r="V86" i="25"/>
  <c r="V93" i="25"/>
  <c r="V94" i="25"/>
  <c r="V95" i="25"/>
  <c r="V96" i="25"/>
  <c r="V97" i="25"/>
  <c r="V98" i="25"/>
  <c r="V99" i="25"/>
  <c r="V106" i="25"/>
  <c r="V107" i="25"/>
  <c r="V108" i="25"/>
  <c r="V109" i="25"/>
  <c r="V116" i="25"/>
  <c r="V117" i="25"/>
  <c r="V118" i="25"/>
  <c r="V119" i="25"/>
  <c r="V120" i="25"/>
  <c r="V121" i="25"/>
  <c r="V122" i="25"/>
  <c r="V123" i="25"/>
  <c r="V124" i="25"/>
  <c r="V125" i="25"/>
  <c r="V131" i="25"/>
  <c r="V132" i="25"/>
  <c r="V133" i="25"/>
  <c r="V134" i="25"/>
  <c r="V135" i="25"/>
  <c r="V136" i="25"/>
  <c r="V137" i="25"/>
  <c r="V138" i="25"/>
  <c r="V139" i="25"/>
  <c r="V140" i="25"/>
  <c r="V146" i="25"/>
  <c r="V147" i="25"/>
  <c r="V148" i="25"/>
  <c r="V149" i="25"/>
  <c r="V150" i="25"/>
  <c r="V151" i="25"/>
  <c r="V152" i="25"/>
  <c r="V153" i="25"/>
  <c r="V154" i="25"/>
  <c r="V155" i="25"/>
  <c r="V161" i="25"/>
  <c r="V162" i="25"/>
  <c r="V163" i="25"/>
  <c r="V164" i="25"/>
  <c r="V165" i="25"/>
  <c r="V166" i="25"/>
  <c r="V167" i="25"/>
  <c r="V170" i="25"/>
  <c r="V171" i="25"/>
  <c r="V172" i="25"/>
  <c r="V173" i="25"/>
  <c r="V174" i="25"/>
  <c r="V175" i="25"/>
  <c r="V176" i="25"/>
  <c r="V179" i="25"/>
  <c r="V180" i="25"/>
  <c r="V181" i="25"/>
  <c r="V182" i="25"/>
  <c r="V183" i="25"/>
  <c r="V184" i="25"/>
  <c r="V185" i="25"/>
  <c r="V192" i="25"/>
  <c r="V193" i="25"/>
  <c r="V194" i="25"/>
  <c r="V198" i="25"/>
  <c r="V199" i="25"/>
  <c r="V200" i="25"/>
  <c r="V204" i="25"/>
  <c r="V205" i="25"/>
  <c r="V206" i="25"/>
  <c r="V207" i="25"/>
  <c r="V208" i="25"/>
  <c r="V209" i="25"/>
  <c r="V210" i="25"/>
  <c r="V211" i="25"/>
  <c r="V212" i="25"/>
  <c r="V213" i="25"/>
  <c r="V214" i="25"/>
  <c r="V215" i="25"/>
  <c r="V216" i="25"/>
  <c r="V217" i="25"/>
  <c r="V218" i="25"/>
  <c r="V219" i="25"/>
  <c r="V220" i="25"/>
  <c r="V221" i="25"/>
  <c r="V222" i="25"/>
  <c r="V223" i="25"/>
  <c r="V224" i="25"/>
  <c r="V225" i="25"/>
  <c r="V226" i="25"/>
  <c r="V227" i="25"/>
  <c r="V228" i="25"/>
  <c r="V229" i="25"/>
  <c r="V230" i="25"/>
  <c r="V231" i="25"/>
  <c r="V232" i="25"/>
  <c r="V233" i="25"/>
  <c r="V234" i="25"/>
  <c r="V235" i="25"/>
  <c r="V236" i="25"/>
  <c r="V237" i="25"/>
  <c r="V238" i="25"/>
  <c r="V239" i="25"/>
  <c r="V240" i="25"/>
  <c r="V241" i="25"/>
  <c r="V242" i="25"/>
  <c r="V243" i="25"/>
  <c r="V244" i="25"/>
  <c r="V245" i="25"/>
  <c r="V246" i="25"/>
  <c r="V247" i="25"/>
  <c r="V248" i="25"/>
  <c r="V249" i="25"/>
  <c r="V250" i="25"/>
  <c r="V251" i="25"/>
  <c r="V252" i="25"/>
  <c r="V253" i="25"/>
  <c r="V254" i="25"/>
  <c r="V255" i="25"/>
  <c r="V256" i="25"/>
  <c r="V257" i="25"/>
  <c r="V258" i="25"/>
  <c r="V259" i="25"/>
  <c r="V260" i="25"/>
  <c r="V261" i="25"/>
  <c r="V262" i="25"/>
  <c r="V263" i="25"/>
  <c r="V264" i="25"/>
  <c r="V270" i="25"/>
  <c r="V271" i="25"/>
  <c r="V272" i="25"/>
  <c r="V273" i="25"/>
  <c r="V274" i="25"/>
  <c r="V279" i="25"/>
  <c r="V282" i="25"/>
  <c r="V283" i="25"/>
  <c r="V5" i="25"/>
  <c r="O3" i="4"/>
  <c r="P3" i="4" s="1"/>
  <c r="W204" i="25" l="1"/>
  <c r="AI204" i="25"/>
  <c r="Z204" i="25"/>
  <c r="AF204" i="25"/>
  <c r="AC204" i="25"/>
  <c r="U3" i="4"/>
  <c r="Q3" i="4"/>
  <c r="R3" i="4"/>
  <c r="S3" i="4" s="1"/>
  <c r="I241" i="25" l="1"/>
  <c r="I240" i="25"/>
  <c r="I223" i="25"/>
  <c r="P117" i="25" l="1"/>
  <c r="P118" i="25"/>
  <c r="P235" i="25" l="1"/>
  <c r="P7" i="25" l="1"/>
  <c r="P10" i="25"/>
  <c r="P11" i="25"/>
  <c r="P12" i="25"/>
  <c r="P13" i="25"/>
  <c r="P14" i="25"/>
  <c r="P16" i="25"/>
  <c r="P17" i="25"/>
  <c r="P18" i="25"/>
  <c r="P19" i="25"/>
  <c r="P20" i="25"/>
  <c r="P22" i="25"/>
  <c r="P23" i="25"/>
  <c r="P26" i="25"/>
  <c r="P27" i="25"/>
  <c r="P29" i="25"/>
  <c r="P30" i="25"/>
  <c r="P37" i="25"/>
  <c r="P38" i="25"/>
  <c r="P43" i="25"/>
  <c r="P44" i="25"/>
  <c r="P45" i="25"/>
  <c r="P46" i="25"/>
  <c r="P47" i="25"/>
  <c r="P48" i="25"/>
  <c r="P49" i="25"/>
  <c r="P50" i="25"/>
  <c r="P51" i="25"/>
  <c r="P52" i="25"/>
  <c r="P53" i="25"/>
  <c r="P54" i="25"/>
  <c r="P55" i="25"/>
  <c r="P56" i="25"/>
  <c r="P57" i="25"/>
  <c r="P58" i="25"/>
  <c r="P59" i="25"/>
  <c r="P60" i="25"/>
  <c r="P67" i="25"/>
  <c r="P68" i="25"/>
  <c r="P69" i="25"/>
  <c r="P70" i="25"/>
  <c r="P71" i="25"/>
  <c r="P72" i="25"/>
  <c r="P73" i="25"/>
  <c r="P80" i="25"/>
  <c r="P81" i="25"/>
  <c r="P82" i="25"/>
  <c r="P83" i="25"/>
  <c r="P84" i="25"/>
  <c r="P85" i="25"/>
  <c r="P86" i="25"/>
  <c r="P93" i="25"/>
  <c r="P94" i="25"/>
  <c r="P95" i="25"/>
  <c r="P96" i="25"/>
  <c r="P97" i="25"/>
  <c r="P98" i="25"/>
  <c r="P99" i="25"/>
  <c r="P106" i="25"/>
  <c r="P107" i="25"/>
  <c r="P108" i="25"/>
  <c r="P109" i="25"/>
  <c r="P116" i="25"/>
  <c r="P119" i="25"/>
  <c r="P120" i="25"/>
  <c r="P121" i="25"/>
  <c r="P122" i="25"/>
  <c r="P123" i="25"/>
  <c r="P124" i="25"/>
  <c r="P125" i="25"/>
  <c r="P131" i="25"/>
  <c r="P132" i="25"/>
  <c r="P133" i="25"/>
  <c r="P134" i="25"/>
  <c r="P135" i="25"/>
  <c r="P136" i="25"/>
  <c r="P137" i="25"/>
  <c r="P138" i="25"/>
  <c r="P139" i="25"/>
  <c r="P140" i="25"/>
  <c r="P146" i="25"/>
  <c r="P147" i="25"/>
  <c r="P148" i="25"/>
  <c r="P149" i="25"/>
  <c r="P150" i="25"/>
  <c r="P151" i="25"/>
  <c r="P152" i="25"/>
  <c r="P153" i="25"/>
  <c r="P154" i="25"/>
  <c r="P155" i="25"/>
  <c r="P161" i="25"/>
  <c r="P162" i="25"/>
  <c r="P163" i="25"/>
  <c r="P164" i="25"/>
  <c r="P165" i="25"/>
  <c r="P166" i="25"/>
  <c r="P167" i="25"/>
  <c r="P170" i="25"/>
  <c r="P171" i="25"/>
  <c r="P172" i="25"/>
  <c r="P173" i="25"/>
  <c r="P174" i="25"/>
  <c r="P175" i="25"/>
  <c r="P176" i="25"/>
  <c r="P179" i="25"/>
  <c r="P180" i="25"/>
  <c r="P181" i="25"/>
  <c r="P182" i="25"/>
  <c r="P183" i="25"/>
  <c r="P184" i="25"/>
  <c r="P185" i="25"/>
  <c r="P192" i="25"/>
  <c r="P193" i="25"/>
  <c r="P194" i="25"/>
  <c r="P198" i="25"/>
  <c r="P199" i="25"/>
  <c r="P200" i="25"/>
  <c r="P204" i="25"/>
  <c r="P205" i="25"/>
  <c r="P206" i="25"/>
  <c r="P207" i="25"/>
  <c r="P208" i="25"/>
  <c r="P209" i="25"/>
  <c r="P210" i="25"/>
  <c r="P211" i="25"/>
  <c r="P212" i="25"/>
  <c r="P213" i="25"/>
  <c r="P214" i="25"/>
  <c r="P215" i="25"/>
  <c r="P216" i="25"/>
  <c r="P217" i="25"/>
  <c r="P218" i="25"/>
  <c r="P219" i="25"/>
  <c r="P220" i="25"/>
  <c r="P221" i="25"/>
  <c r="P222" i="25"/>
  <c r="P223" i="25"/>
  <c r="P224" i="25"/>
  <c r="P225" i="25"/>
  <c r="P226" i="25"/>
  <c r="P227" i="25"/>
  <c r="P228" i="25"/>
  <c r="P229" i="25"/>
  <c r="P230" i="25"/>
  <c r="P231" i="25"/>
  <c r="P232" i="25"/>
  <c r="P233" i="25"/>
  <c r="P234" i="25"/>
  <c r="P236" i="25"/>
  <c r="P237" i="25"/>
  <c r="P238" i="25"/>
  <c r="P239" i="25"/>
  <c r="P240" i="25"/>
  <c r="P241" i="25"/>
  <c r="P242" i="25"/>
  <c r="P243" i="25"/>
  <c r="P244" i="25"/>
  <c r="P245" i="25"/>
  <c r="P246" i="25"/>
  <c r="P247" i="25"/>
  <c r="P248" i="25"/>
  <c r="P249" i="25"/>
  <c r="P250" i="25"/>
  <c r="P251" i="25"/>
  <c r="P252" i="25"/>
  <c r="P253" i="25"/>
  <c r="P254" i="25"/>
  <c r="P255" i="25"/>
  <c r="P256" i="25"/>
  <c r="P257" i="25"/>
  <c r="P258" i="25"/>
  <c r="P259" i="25"/>
  <c r="P260" i="25"/>
  <c r="P261" i="25"/>
  <c r="P262" i="25"/>
  <c r="P263" i="25"/>
  <c r="P264" i="25"/>
  <c r="P270" i="25"/>
  <c r="P271" i="25"/>
  <c r="P272" i="25"/>
  <c r="P273" i="25"/>
  <c r="P274" i="25"/>
  <c r="P279" i="25"/>
  <c r="P282" i="25"/>
  <c r="P283" i="25"/>
  <c r="P5" i="25"/>
  <c r="O21" i="4" l="1"/>
  <c r="P21" i="4" s="1"/>
  <c r="M258" i="25"/>
  <c r="N258" i="25" s="1"/>
  <c r="M253" i="25"/>
  <c r="N253" i="25" s="1"/>
  <c r="M243" i="25"/>
  <c r="N243" i="25" s="1"/>
  <c r="M233" i="25"/>
  <c r="N233" i="25" s="1"/>
  <c r="M226" i="25"/>
  <c r="N226" i="25" s="1"/>
  <c r="O214" i="25"/>
  <c r="M214" i="25"/>
  <c r="O209" i="25"/>
  <c r="M209" i="25"/>
  <c r="M184" i="25"/>
  <c r="N184" i="25" s="1"/>
  <c r="M175" i="25"/>
  <c r="N175" i="25" s="1"/>
  <c r="M166" i="25"/>
  <c r="N166" i="25" s="1"/>
  <c r="M154" i="25"/>
  <c r="N154" i="25" s="1"/>
  <c r="M139" i="25"/>
  <c r="N139" i="25" s="1"/>
  <c r="M124" i="25"/>
  <c r="N124" i="25" s="1"/>
  <c r="M109" i="25"/>
  <c r="N109" i="25" s="1"/>
  <c r="M98" i="25"/>
  <c r="N98" i="25" s="1"/>
  <c r="M85" i="25"/>
  <c r="N85" i="25" s="1"/>
  <c r="M72" i="25"/>
  <c r="N72" i="25" s="1"/>
  <c r="M73" i="25"/>
  <c r="N73" i="25" s="1"/>
  <c r="M59" i="25"/>
  <c r="N59" i="25" s="1"/>
  <c r="O16" i="4"/>
  <c r="P16" i="4" s="1"/>
  <c r="O139" i="25" l="1"/>
  <c r="AG139" i="25"/>
  <c r="AD139" i="25"/>
  <c r="AA139" i="25"/>
  <c r="X139" i="25"/>
  <c r="R139" i="25"/>
  <c r="U139" i="25"/>
  <c r="O72" i="25"/>
  <c r="AG72" i="25"/>
  <c r="AD72" i="25"/>
  <c r="AA72" i="25"/>
  <c r="U72" i="25"/>
  <c r="X72" i="25"/>
  <c r="R72" i="25"/>
  <c r="O124" i="25"/>
  <c r="AD124" i="25"/>
  <c r="AA124" i="25"/>
  <c r="X124" i="25"/>
  <c r="U124" i="25"/>
  <c r="AG124" i="25"/>
  <c r="R124" i="25"/>
  <c r="O175" i="25"/>
  <c r="AG175" i="25"/>
  <c r="AD175" i="25"/>
  <c r="AA175" i="25"/>
  <c r="R175" i="25"/>
  <c r="U175" i="25"/>
  <c r="X175" i="25"/>
  <c r="O243" i="25"/>
  <c r="AG243" i="25"/>
  <c r="AD243" i="25"/>
  <c r="AA243" i="25"/>
  <c r="R243" i="25"/>
  <c r="X243" i="25"/>
  <c r="U243" i="25"/>
  <c r="O85" i="25"/>
  <c r="AG85" i="25"/>
  <c r="AD85" i="25"/>
  <c r="AA85" i="25"/>
  <c r="X85" i="25"/>
  <c r="R85" i="25"/>
  <c r="U85" i="25"/>
  <c r="O59" i="25"/>
  <c r="AG59" i="25"/>
  <c r="AA59" i="25"/>
  <c r="AD59" i="25"/>
  <c r="X59" i="25"/>
  <c r="R59" i="25"/>
  <c r="U59" i="25"/>
  <c r="O98" i="25"/>
  <c r="AD98" i="25"/>
  <c r="AG98" i="25"/>
  <c r="AA98" i="25"/>
  <c r="U98" i="25"/>
  <c r="R98" i="25"/>
  <c r="X98" i="25"/>
  <c r="O154" i="25"/>
  <c r="AD154" i="25"/>
  <c r="AG154" i="25"/>
  <c r="AA154" i="25"/>
  <c r="X154" i="25"/>
  <c r="R154" i="25"/>
  <c r="U154" i="25"/>
  <c r="O226" i="25"/>
  <c r="AD226" i="25"/>
  <c r="AG226" i="25"/>
  <c r="AA226" i="25"/>
  <c r="U226" i="25"/>
  <c r="R226" i="25"/>
  <c r="X226" i="25"/>
  <c r="O258" i="25"/>
  <c r="AD258" i="25"/>
  <c r="AG258" i="25"/>
  <c r="AA258" i="25"/>
  <c r="U258" i="25"/>
  <c r="R258" i="25"/>
  <c r="X258" i="25"/>
  <c r="O184" i="25"/>
  <c r="AD184" i="25"/>
  <c r="AG184" i="25"/>
  <c r="AA184" i="25"/>
  <c r="X184" i="25"/>
  <c r="U184" i="25"/>
  <c r="R184" i="25"/>
  <c r="O253" i="25"/>
  <c r="AG253" i="25"/>
  <c r="AD253" i="25"/>
  <c r="AA253" i="25"/>
  <c r="U253" i="25"/>
  <c r="X253" i="25"/>
  <c r="R253" i="25"/>
  <c r="O73" i="25"/>
  <c r="AG73" i="25"/>
  <c r="AA73" i="25"/>
  <c r="AD73" i="25"/>
  <c r="X73" i="25"/>
  <c r="U73" i="25"/>
  <c r="R73" i="25"/>
  <c r="O109" i="25"/>
  <c r="AG109" i="25"/>
  <c r="AD109" i="25"/>
  <c r="AA109" i="25"/>
  <c r="U109" i="25"/>
  <c r="R109" i="25"/>
  <c r="X109" i="25"/>
  <c r="O166" i="25"/>
  <c r="AG166" i="25"/>
  <c r="AD166" i="25"/>
  <c r="AA166" i="25"/>
  <c r="R166" i="25"/>
  <c r="U166" i="25"/>
  <c r="X166" i="25"/>
  <c r="O233" i="25"/>
  <c r="AG233" i="25"/>
  <c r="AD233" i="25"/>
  <c r="AA233" i="25"/>
  <c r="X233" i="25"/>
  <c r="U233" i="25"/>
  <c r="R233" i="25"/>
  <c r="R21" i="4"/>
  <c r="S21" i="4" s="1"/>
  <c r="Q21" i="4"/>
  <c r="Q16" i="4"/>
  <c r="R16" i="4"/>
  <c r="S16" i="4" s="1"/>
  <c r="M42" i="25" l="1"/>
  <c r="N42" i="25" s="1"/>
  <c r="O42" i="25" l="1"/>
  <c r="AD42" i="25"/>
  <c r="AG42" i="25"/>
  <c r="AA42" i="25"/>
  <c r="X42" i="25"/>
  <c r="R42" i="25"/>
  <c r="U42" i="25"/>
  <c r="M41" i="25"/>
  <c r="N41" i="25" s="1"/>
  <c r="O41" i="25" l="1"/>
  <c r="AG41" i="25"/>
  <c r="AD41" i="25"/>
  <c r="AA41" i="25"/>
  <c r="X41" i="25"/>
  <c r="U41" i="25"/>
  <c r="R41" i="25"/>
  <c r="Q41" i="25"/>
  <c r="AI41" i="25" l="1"/>
  <c r="W41" i="25"/>
  <c r="Z41" i="25"/>
  <c r="AF41" i="25"/>
  <c r="T41" i="25"/>
  <c r="AC41" i="25"/>
  <c r="M283" i="25"/>
  <c r="N283" i="25" s="1"/>
  <c r="M261" i="25"/>
  <c r="N261" i="25" s="1"/>
  <c r="O207" i="25"/>
  <c r="M207" i="25"/>
  <c r="O217" i="25"/>
  <c r="M217" i="25"/>
  <c r="M200" i="25"/>
  <c r="N200" i="25" s="1"/>
  <c r="M194" i="25"/>
  <c r="N194" i="25" s="1"/>
  <c r="M96" i="25"/>
  <c r="N96" i="25" s="1"/>
  <c r="M83" i="25"/>
  <c r="N83" i="25" s="1"/>
  <c r="M70" i="25"/>
  <c r="N70" i="25" s="1"/>
  <c r="M57" i="25"/>
  <c r="N57" i="25" s="1"/>
  <c r="O83" i="25" l="1"/>
  <c r="AG83" i="25"/>
  <c r="AA83" i="25"/>
  <c r="AD83" i="25"/>
  <c r="X83" i="25"/>
  <c r="U83" i="25"/>
  <c r="R83" i="25"/>
  <c r="O261" i="25"/>
  <c r="AG261" i="25"/>
  <c r="AD261" i="25"/>
  <c r="X261" i="25"/>
  <c r="AA261" i="25"/>
  <c r="U261" i="25"/>
  <c r="R261" i="25"/>
  <c r="O283" i="25"/>
  <c r="AG283" i="25"/>
  <c r="AD283" i="25"/>
  <c r="X283" i="25"/>
  <c r="R283" i="25"/>
  <c r="U283" i="25"/>
  <c r="AA283" i="25"/>
  <c r="O57" i="25"/>
  <c r="AG57" i="25"/>
  <c r="AD57" i="25"/>
  <c r="AA57" i="25"/>
  <c r="X57" i="25"/>
  <c r="U57" i="25"/>
  <c r="R57" i="25"/>
  <c r="O96" i="25"/>
  <c r="AD96" i="25"/>
  <c r="AA96" i="25"/>
  <c r="AG96" i="25"/>
  <c r="X96" i="25"/>
  <c r="U96" i="25"/>
  <c r="R96" i="25"/>
  <c r="O194" i="25"/>
  <c r="AD194" i="25"/>
  <c r="AG194" i="25"/>
  <c r="AA194" i="25"/>
  <c r="X194" i="25"/>
  <c r="U194" i="25"/>
  <c r="R194" i="25"/>
  <c r="O70" i="25"/>
  <c r="AD70" i="25"/>
  <c r="X70" i="25"/>
  <c r="R70" i="25"/>
  <c r="AG70" i="25"/>
  <c r="AA70" i="25"/>
  <c r="U70" i="25"/>
  <c r="O200" i="25"/>
  <c r="AD200" i="25"/>
  <c r="AG200" i="25"/>
  <c r="AA200" i="25"/>
  <c r="X200" i="25"/>
  <c r="U200" i="25"/>
  <c r="R200" i="25"/>
  <c r="D109" i="4"/>
  <c r="E109" i="4"/>
  <c r="F109" i="4"/>
  <c r="G109" i="4"/>
  <c r="H109" i="4"/>
  <c r="I109" i="4"/>
  <c r="J109" i="4"/>
  <c r="K109" i="4"/>
  <c r="L109" i="4"/>
  <c r="M109" i="4"/>
  <c r="N109" i="4"/>
  <c r="C109" i="4"/>
  <c r="D108" i="4"/>
  <c r="E108" i="4"/>
  <c r="F108" i="4"/>
  <c r="G108" i="4"/>
  <c r="H108" i="4"/>
  <c r="I108" i="4"/>
  <c r="J108" i="4"/>
  <c r="K108" i="4"/>
  <c r="L108" i="4"/>
  <c r="M108" i="4"/>
  <c r="N108" i="4"/>
  <c r="C108" i="4"/>
  <c r="D107" i="4"/>
  <c r="E107" i="4"/>
  <c r="F107" i="4"/>
  <c r="G107" i="4"/>
  <c r="H107" i="4"/>
  <c r="I107" i="4"/>
  <c r="J107" i="4"/>
  <c r="K107" i="4"/>
  <c r="L107" i="4"/>
  <c r="M107" i="4"/>
  <c r="N107" i="4"/>
  <c r="C107" i="4"/>
  <c r="D106" i="4"/>
  <c r="E106" i="4"/>
  <c r="F106" i="4"/>
  <c r="G106" i="4"/>
  <c r="H106" i="4"/>
  <c r="I106" i="4"/>
  <c r="J106" i="4"/>
  <c r="K106" i="4"/>
  <c r="L106" i="4"/>
  <c r="M106" i="4"/>
  <c r="N106" i="4"/>
  <c r="C106" i="4"/>
  <c r="D105" i="4"/>
  <c r="E105" i="4"/>
  <c r="F105" i="4"/>
  <c r="G105" i="4"/>
  <c r="H105" i="4"/>
  <c r="I105" i="4"/>
  <c r="J105" i="4"/>
  <c r="K105" i="4"/>
  <c r="L105" i="4"/>
  <c r="M105" i="4"/>
  <c r="N105" i="4"/>
  <c r="C105" i="4"/>
  <c r="L110" i="4" l="1"/>
  <c r="D110" i="4"/>
  <c r="H110" i="4"/>
  <c r="N110" i="4"/>
  <c r="K110" i="4"/>
  <c r="J110" i="4"/>
  <c r="I110" i="4"/>
  <c r="C110" i="4"/>
  <c r="M110" i="4"/>
  <c r="G110" i="4"/>
  <c r="E110" i="4"/>
  <c r="F110" i="4"/>
  <c r="M285" i="25"/>
  <c r="N285" i="25" s="1"/>
  <c r="M284" i="25"/>
  <c r="N284" i="25" s="1"/>
  <c r="M282" i="25"/>
  <c r="N282" i="25" s="1"/>
  <c r="M281" i="25"/>
  <c r="N281" i="25" s="1"/>
  <c r="M280" i="25"/>
  <c r="N280" i="25" s="1"/>
  <c r="M279" i="25"/>
  <c r="N279" i="25" s="1"/>
  <c r="M278" i="25"/>
  <c r="N278" i="25" s="1"/>
  <c r="M277" i="25"/>
  <c r="N277" i="25" s="1"/>
  <c r="M276" i="25"/>
  <c r="N276" i="25" s="1"/>
  <c r="M275" i="25"/>
  <c r="N275" i="25" s="1"/>
  <c r="M274" i="25"/>
  <c r="N274" i="25" s="1"/>
  <c r="M273" i="25"/>
  <c r="N273" i="25" s="1"/>
  <c r="M272" i="25"/>
  <c r="N272" i="25" s="1"/>
  <c r="M271" i="25"/>
  <c r="N271" i="25" s="1"/>
  <c r="M270" i="25"/>
  <c r="N270" i="25" s="1"/>
  <c r="M249" i="25"/>
  <c r="N249" i="25" s="1"/>
  <c r="M239" i="25"/>
  <c r="N239" i="25" s="1"/>
  <c r="M231" i="25"/>
  <c r="N231" i="25" s="1"/>
  <c r="M224" i="25"/>
  <c r="N224" i="25" s="1"/>
  <c r="M150" i="25"/>
  <c r="N150" i="25" s="1"/>
  <c r="M135" i="25"/>
  <c r="N135" i="25" s="1"/>
  <c r="M120" i="25"/>
  <c r="N120" i="25" s="1"/>
  <c r="M269" i="25"/>
  <c r="N269" i="25" s="1"/>
  <c r="M268" i="25"/>
  <c r="N268" i="25" s="1"/>
  <c r="M267" i="25"/>
  <c r="N267" i="25" s="1"/>
  <c r="M266" i="25"/>
  <c r="N266" i="25" s="1"/>
  <c r="M265" i="25"/>
  <c r="N265" i="25" s="1"/>
  <c r="M264" i="25"/>
  <c r="N264" i="25" s="1"/>
  <c r="M263" i="25"/>
  <c r="N263" i="25" s="1"/>
  <c r="M262" i="25"/>
  <c r="N262" i="25" s="1"/>
  <c r="M260" i="25"/>
  <c r="N260" i="25" s="1"/>
  <c r="M259" i="25"/>
  <c r="N259" i="25" s="1"/>
  <c r="M257" i="25"/>
  <c r="N257" i="25" s="1"/>
  <c r="M256" i="25"/>
  <c r="N256" i="25" s="1"/>
  <c r="M255" i="25"/>
  <c r="N255" i="25" s="1"/>
  <c r="M254" i="25"/>
  <c r="N254" i="25" s="1"/>
  <c r="M252" i="25"/>
  <c r="N252" i="25" s="1"/>
  <c r="M251" i="25"/>
  <c r="N251" i="25" s="1"/>
  <c r="M250" i="25"/>
  <c r="N250" i="25" s="1"/>
  <c r="M248" i="25"/>
  <c r="N248" i="25" s="1"/>
  <c r="M247" i="25"/>
  <c r="N247" i="25" s="1"/>
  <c r="M246" i="25"/>
  <c r="N246" i="25" s="1"/>
  <c r="M245" i="25"/>
  <c r="N245" i="25" s="1"/>
  <c r="M244" i="25"/>
  <c r="N244" i="25" s="1"/>
  <c r="M242" i="25"/>
  <c r="N242" i="25" s="1"/>
  <c r="M241" i="25"/>
  <c r="N241" i="25" s="1"/>
  <c r="M240" i="25"/>
  <c r="N240" i="25" s="1"/>
  <c r="M238" i="25"/>
  <c r="N238" i="25" s="1"/>
  <c r="M237" i="25"/>
  <c r="N237" i="25" s="1"/>
  <c r="M236" i="25"/>
  <c r="N236" i="25" s="1"/>
  <c r="M235" i="25"/>
  <c r="N235" i="25" s="1"/>
  <c r="M234" i="25"/>
  <c r="N234" i="25" s="1"/>
  <c r="M232" i="25"/>
  <c r="N232" i="25" s="1"/>
  <c r="M230" i="25"/>
  <c r="N230" i="25" s="1"/>
  <c r="M229" i="25"/>
  <c r="N229" i="25" s="1"/>
  <c r="M228" i="25"/>
  <c r="N228" i="25" s="1"/>
  <c r="M227" i="25"/>
  <c r="N227" i="25" s="1"/>
  <c r="M225" i="25"/>
  <c r="N225" i="25" s="1"/>
  <c r="M223" i="25"/>
  <c r="N223" i="25" s="1"/>
  <c r="M222" i="25"/>
  <c r="N222" i="25" s="1"/>
  <c r="M221" i="25"/>
  <c r="N221" i="25" s="1"/>
  <c r="O220" i="25"/>
  <c r="M220" i="25"/>
  <c r="O219" i="25"/>
  <c r="M219" i="25"/>
  <c r="O218" i="25"/>
  <c r="M218" i="25"/>
  <c r="O216" i="25"/>
  <c r="M216" i="25"/>
  <c r="O215" i="25"/>
  <c r="M215" i="25"/>
  <c r="O213" i="25"/>
  <c r="M213" i="25"/>
  <c r="O212" i="25"/>
  <c r="M212" i="25"/>
  <c r="O211" i="25"/>
  <c r="M211" i="25"/>
  <c r="O210" i="25"/>
  <c r="M210" i="25"/>
  <c r="O208" i="25"/>
  <c r="M208" i="25"/>
  <c r="O206" i="25"/>
  <c r="M206" i="25"/>
  <c r="O205" i="25"/>
  <c r="M205" i="25"/>
  <c r="O204" i="25"/>
  <c r="M204" i="25"/>
  <c r="M203" i="25"/>
  <c r="N203" i="25" s="1"/>
  <c r="M202" i="25"/>
  <c r="N202" i="25" s="1"/>
  <c r="M201" i="25"/>
  <c r="N201" i="25" s="1"/>
  <c r="M199" i="25"/>
  <c r="N199" i="25" s="1"/>
  <c r="M198" i="25"/>
  <c r="N198" i="25" s="1"/>
  <c r="M197" i="25"/>
  <c r="N197" i="25" s="1"/>
  <c r="M196" i="25"/>
  <c r="N196" i="25" s="1"/>
  <c r="M195" i="25"/>
  <c r="N195" i="25" s="1"/>
  <c r="M193" i="25"/>
  <c r="N193" i="25" s="1"/>
  <c r="M192" i="25"/>
  <c r="N192" i="25" s="1"/>
  <c r="M191" i="25"/>
  <c r="N191" i="25" s="1"/>
  <c r="M190" i="25"/>
  <c r="N190" i="25" s="1"/>
  <c r="M189" i="25"/>
  <c r="N189" i="25" s="1"/>
  <c r="M188" i="25"/>
  <c r="N188" i="25" s="1"/>
  <c r="M187" i="25"/>
  <c r="N187" i="25" s="1"/>
  <c r="M186" i="25"/>
  <c r="N186" i="25" s="1"/>
  <c r="M185" i="25"/>
  <c r="N185" i="25" s="1"/>
  <c r="M183" i="25"/>
  <c r="N183" i="25" s="1"/>
  <c r="M182" i="25"/>
  <c r="N182" i="25" s="1"/>
  <c r="M181" i="25"/>
  <c r="N181" i="25" s="1"/>
  <c r="M180" i="25"/>
  <c r="N180" i="25" s="1"/>
  <c r="M179" i="25"/>
  <c r="N179" i="25" s="1"/>
  <c r="M178" i="25"/>
  <c r="N178" i="25" s="1"/>
  <c r="M177" i="25"/>
  <c r="N177" i="25" s="1"/>
  <c r="M176" i="25"/>
  <c r="N176" i="25" s="1"/>
  <c r="M174" i="25"/>
  <c r="N174" i="25" s="1"/>
  <c r="M173" i="25"/>
  <c r="N173" i="25" s="1"/>
  <c r="M172" i="25"/>
  <c r="N172" i="25" s="1"/>
  <c r="M171" i="25"/>
  <c r="N171" i="25" s="1"/>
  <c r="M170" i="25"/>
  <c r="N170" i="25" s="1"/>
  <c r="M169" i="25"/>
  <c r="N169" i="25" s="1"/>
  <c r="M168" i="25"/>
  <c r="N168" i="25" s="1"/>
  <c r="M167" i="25"/>
  <c r="N167" i="25" s="1"/>
  <c r="M165" i="25"/>
  <c r="N165" i="25" s="1"/>
  <c r="M164" i="25"/>
  <c r="N164" i="25" s="1"/>
  <c r="M163" i="25"/>
  <c r="N163" i="25" s="1"/>
  <c r="M162" i="25"/>
  <c r="N162" i="25" s="1"/>
  <c r="M161" i="25"/>
  <c r="N161" i="25" s="1"/>
  <c r="M160" i="25"/>
  <c r="N160" i="25" s="1"/>
  <c r="M159" i="25"/>
  <c r="N159" i="25" s="1"/>
  <c r="M158" i="25"/>
  <c r="N158" i="25" s="1"/>
  <c r="M157" i="25"/>
  <c r="N157" i="25" s="1"/>
  <c r="M156" i="25"/>
  <c r="N156" i="25" s="1"/>
  <c r="M155" i="25"/>
  <c r="N155" i="25" s="1"/>
  <c r="M153" i="25"/>
  <c r="N153" i="25" s="1"/>
  <c r="M152" i="25"/>
  <c r="N152" i="25" s="1"/>
  <c r="M151" i="25"/>
  <c r="N151" i="25" s="1"/>
  <c r="M149" i="25"/>
  <c r="N149" i="25" s="1"/>
  <c r="M148" i="25"/>
  <c r="N148" i="25" s="1"/>
  <c r="M147" i="25"/>
  <c r="N147" i="25" s="1"/>
  <c r="M146" i="25"/>
  <c r="N146" i="25" s="1"/>
  <c r="M145" i="25"/>
  <c r="N145" i="25" s="1"/>
  <c r="M144" i="25"/>
  <c r="N144" i="25" s="1"/>
  <c r="M143" i="25"/>
  <c r="N143" i="25" s="1"/>
  <c r="M142" i="25"/>
  <c r="N142" i="25" s="1"/>
  <c r="M141" i="25"/>
  <c r="N141" i="25" s="1"/>
  <c r="M140" i="25"/>
  <c r="N140" i="25" s="1"/>
  <c r="M138" i="25"/>
  <c r="N138" i="25" s="1"/>
  <c r="M137" i="25"/>
  <c r="N137" i="25" s="1"/>
  <c r="M136" i="25"/>
  <c r="N136" i="25" s="1"/>
  <c r="M134" i="25"/>
  <c r="N134" i="25" s="1"/>
  <c r="M133" i="25"/>
  <c r="N133" i="25" s="1"/>
  <c r="M132" i="25"/>
  <c r="N132" i="25" s="1"/>
  <c r="M131" i="25"/>
  <c r="N131" i="25" s="1"/>
  <c r="M130" i="25"/>
  <c r="N130" i="25" s="1"/>
  <c r="M129" i="25"/>
  <c r="N129" i="25" s="1"/>
  <c r="M128" i="25"/>
  <c r="N128" i="25" s="1"/>
  <c r="M127" i="25"/>
  <c r="N127" i="25" s="1"/>
  <c r="M126" i="25"/>
  <c r="N126" i="25" s="1"/>
  <c r="M125" i="25"/>
  <c r="N125" i="25" s="1"/>
  <c r="M123" i="25"/>
  <c r="N123" i="25" s="1"/>
  <c r="M122" i="25"/>
  <c r="N122" i="25" s="1"/>
  <c r="M121" i="25"/>
  <c r="N121" i="25" s="1"/>
  <c r="M119" i="25"/>
  <c r="N119" i="25" s="1"/>
  <c r="M118" i="25"/>
  <c r="N118" i="25" s="1"/>
  <c r="M117" i="25"/>
  <c r="N117" i="25" s="1"/>
  <c r="M116" i="25"/>
  <c r="N116" i="25" s="1"/>
  <c r="M115" i="25"/>
  <c r="N115" i="25" s="1"/>
  <c r="M114" i="25"/>
  <c r="N114" i="25" s="1"/>
  <c r="M113" i="25"/>
  <c r="N113" i="25" s="1"/>
  <c r="M112" i="25"/>
  <c r="N112" i="25" s="1"/>
  <c r="M111" i="25"/>
  <c r="N111" i="25" s="1"/>
  <c r="M110" i="25"/>
  <c r="N110" i="25" s="1"/>
  <c r="M108" i="25"/>
  <c r="N108" i="25" s="1"/>
  <c r="M107" i="25"/>
  <c r="N107" i="25" s="1"/>
  <c r="M106" i="25"/>
  <c r="N106" i="25" s="1"/>
  <c r="M105" i="25"/>
  <c r="N105" i="25" s="1"/>
  <c r="M104" i="25"/>
  <c r="N104" i="25" s="1"/>
  <c r="M103" i="25"/>
  <c r="N103" i="25" s="1"/>
  <c r="M102" i="25"/>
  <c r="N102" i="25" s="1"/>
  <c r="M101" i="25"/>
  <c r="N101" i="25" s="1"/>
  <c r="M100" i="25"/>
  <c r="N100" i="25" s="1"/>
  <c r="M99" i="25"/>
  <c r="N99" i="25" s="1"/>
  <c r="M97" i="25"/>
  <c r="N97" i="25" s="1"/>
  <c r="M95" i="25"/>
  <c r="N95" i="25" s="1"/>
  <c r="M94" i="25"/>
  <c r="N94" i="25" s="1"/>
  <c r="M93" i="25"/>
  <c r="N93" i="25" s="1"/>
  <c r="M92" i="25"/>
  <c r="N92" i="25" s="1"/>
  <c r="M91" i="25"/>
  <c r="N91" i="25" s="1"/>
  <c r="M90" i="25"/>
  <c r="N90" i="25" s="1"/>
  <c r="M89" i="25"/>
  <c r="N89" i="25" s="1"/>
  <c r="M88" i="25"/>
  <c r="N88" i="25" s="1"/>
  <c r="M87" i="25"/>
  <c r="N87" i="25" s="1"/>
  <c r="M86" i="25"/>
  <c r="N86" i="25" s="1"/>
  <c r="M84" i="25"/>
  <c r="N84" i="25" s="1"/>
  <c r="M82" i="25"/>
  <c r="N82" i="25" s="1"/>
  <c r="M81" i="25"/>
  <c r="N81" i="25" s="1"/>
  <c r="M80" i="25"/>
  <c r="N80" i="25" s="1"/>
  <c r="M79" i="25"/>
  <c r="N79" i="25" s="1"/>
  <c r="M78" i="25"/>
  <c r="N78" i="25" s="1"/>
  <c r="M77" i="25"/>
  <c r="N77" i="25" s="1"/>
  <c r="M76" i="25"/>
  <c r="N76" i="25" s="1"/>
  <c r="M75" i="25"/>
  <c r="N75" i="25" s="1"/>
  <c r="M74" i="25"/>
  <c r="N74" i="25" s="1"/>
  <c r="M71" i="25"/>
  <c r="N71" i="25" s="1"/>
  <c r="M69" i="25"/>
  <c r="N69" i="25" s="1"/>
  <c r="M68" i="25"/>
  <c r="N68" i="25" s="1"/>
  <c r="M67" i="25"/>
  <c r="N67" i="25" s="1"/>
  <c r="M66" i="25"/>
  <c r="N66" i="25" s="1"/>
  <c r="M65" i="25"/>
  <c r="N65" i="25" s="1"/>
  <c r="M64" i="25"/>
  <c r="N64" i="25" s="1"/>
  <c r="M63" i="25"/>
  <c r="N63" i="25" s="1"/>
  <c r="M62" i="25"/>
  <c r="N62" i="25" s="1"/>
  <c r="M61" i="25"/>
  <c r="N61" i="25" s="1"/>
  <c r="M60" i="25"/>
  <c r="N60" i="25" s="1"/>
  <c r="M58" i="25"/>
  <c r="N58" i="25" s="1"/>
  <c r="M56" i="25"/>
  <c r="N56" i="25" s="1"/>
  <c r="M55" i="25"/>
  <c r="N55" i="25" s="1"/>
  <c r="M54" i="25"/>
  <c r="N54" i="25" s="1"/>
  <c r="M53" i="25"/>
  <c r="N53" i="25" s="1"/>
  <c r="M52" i="25"/>
  <c r="N52" i="25" s="1"/>
  <c r="M51" i="25"/>
  <c r="N51" i="25" s="1"/>
  <c r="M50" i="25"/>
  <c r="N50" i="25" s="1"/>
  <c r="M49" i="25"/>
  <c r="N49" i="25" s="1"/>
  <c r="M48" i="25"/>
  <c r="N48" i="25" s="1"/>
  <c r="M47" i="25"/>
  <c r="N47" i="25" s="1"/>
  <c r="M46" i="25"/>
  <c r="N46" i="25" s="1"/>
  <c r="M45" i="25"/>
  <c r="N45" i="25" s="1"/>
  <c r="M44" i="25"/>
  <c r="I44" i="25"/>
  <c r="M43" i="25"/>
  <c r="I43" i="25"/>
  <c r="M40" i="25"/>
  <c r="N40" i="25" s="1"/>
  <c r="M39" i="25"/>
  <c r="N39" i="25" s="1"/>
  <c r="M38" i="25"/>
  <c r="N38" i="25" s="1"/>
  <c r="M37" i="25"/>
  <c r="N37" i="25" s="1"/>
  <c r="M36" i="25"/>
  <c r="N36" i="25" s="1"/>
  <c r="M35" i="25"/>
  <c r="N35" i="25" s="1"/>
  <c r="M34" i="25"/>
  <c r="N34" i="25" s="1"/>
  <c r="M33" i="25"/>
  <c r="N33" i="25" s="1"/>
  <c r="M32" i="25"/>
  <c r="N32" i="25" s="1"/>
  <c r="M31" i="25"/>
  <c r="N31" i="25" s="1"/>
  <c r="M30" i="25"/>
  <c r="N30" i="25" s="1"/>
  <c r="M29" i="25"/>
  <c r="N29" i="25" s="1"/>
  <c r="M28" i="25"/>
  <c r="N28" i="25" s="1"/>
  <c r="M27" i="25"/>
  <c r="N27" i="25" s="1"/>
  <c r="M26" i="25"/>
  <c r="N26" i="25" s="1"/>
  <c r="M25" i="25"/>
  <c r="N25" i="25" s="1"/>
  <c r="M24" i="25"/>
  <c r="N24" i="25" s="1"/>
  <c r="M23" i="25"/>
  <c r="N23" i="25" s="1"/>
  <c r="M22" i="25"/>
  <c r="N22" i="25" s="1"/>
  <c r="M21" i="25"/>
  <c r="N21" i="25" s="1"/>
  <c r="M20" i="25"/>
  <c r="N20" i="25" s="1"/>
  <c r="M19" i="25"/>
  <c r="N19" i="25" s="1"/>
  <c r="M18" i="25"/>
  <c r="N18" i="25" s="1"/>
  <c r="M17" i="25"/>
  <c r="N17" i="25" s="1"/>
  <c r="M16" i="25"/>
  <c r="N16" i="25" s="1"/>
  <c r="M15" i="25"/>
  <c r="N15" i="25" s="1"/>
  <c r="M14" i="25"/>
  <c r="N14" i="25" s="1"/>
  <c r="M13" i="25"/>
  <c r="N13" i="25" s="1"/>
  <c r="M12" i="25"/>
  <c r="N12" i="25" s="1"/>
  <c r="M11" i="25"/>
  <c r="N11" i="25" s="1"/>
  <c r="M10" i="25"/>
  <c r="N10" i="25" s="1"/>
  <c r="M9" i="25"/>
  <c r="N9" i="25" s="1"/>
  <c r="M8" i="25"/>
  <c r="N8" i="25" s="1"/>
  <c r="M7" i="25"/>
  <c r="N7" i="25" s="1"/>
  <c r="M6" i="25"/>
  <c r="N6" i="25" s="1"/>
  <c r="M5" i="25"/>
  <c r="N5" i="25" s="1"/>
  <c r="O7" i="25" l="1"/>
  <c r="AG7" i="25"/>
  <c r="AA7" i="25"/>
  <c r="AD7" i="25"/>
  <c r="X7" i="25"/>
  <c r="U7" i="25"/>
  <c r="R7" i="25"/>
  <c r="O15" i="25"/>
  <c r="AG15" i="25"/>
  <c r="AA15" i="25"/>
  <c r="AD15" i="25"/>
  <c r="X15" i="25"/>
  <c r="U15" i="25"/>
  <c r="R15" i="25"/>
  <c r="O19" i="25"/>
  <c r="Q19" i="25" s="1"/>
  <c r="AG19" i="25"/>
  <c r="AI19" i="25" s="1"/>
  <c r="AA19" i="25"/>
  <c r="AC19" i="25" s="1"/>
  <c r="X19" i="25"/>
  <c r="Z19" i="25" s="1"/>
  <c r="AD19" i="25"/>
  <c r="AF19" i="25" s="1"/>
  <c r="U19" i="25"/>
  <c r="W19" i="25" s="1"/>
  <c r="R19" i="25"/>
  <c r="T19" i="25" s="1"/>
  <c r="O27" i="25"/>
  <c r="AG27" i="25"/>
  <c r="AA27" i="25"/>
  <c r="AD27" i="25"/>
  <c r="X27" i="25"/>
  <c r="U27" i="25"/>
  <c r="R27" i="25"/>
  <c r="O31" i="25"/>
  <c r="AG31" i="25"/>
  <c r="AA31" i="25"/>
  <c r="AD31" i="25"/>
  <c r="X31" i="25"/>
  <c r="R31" i="25"/>
  <c r="U31" i="25"/>
  <c r="O39" i="25"/>
  <c r="AG39" i="25"/>
  <c r="AA39" i="25"/>
  <c r="AD39" i="25"/>
  <c r="X39" i="25"/>
  <c r="U39" i="25"/>
  <c r="R39" i="25"/>
  <c r="O51" i="25"/>
  <c r="Q51" i="25" s="1"/>
  <c r="AG51" i="25"/>
  <c r="AI51" i="25" s="1"/>
  <c r="AA51" i="25"/>
  <c r="AC51" i="25" s="1"/>
  <c r="X51" i="25"/>
  <c r="Z51" i="25" s="1"/>
  <c r="AD51" i="25"/>
  <c r="AF51" i="25" s="1"/>
  <c r="U51" i="25"/>
  <c r="W51" i="25" s="1"/>
  <c r="R51" i="25"/>
  <c r="T51" i="25" s="1"/>
  <c r="O55" i="25"/>
  <c r="AG55" i="25"/>
  <c r="AA55" i="25"/>
  <c r="AD55" i="25"/>
  <c r="X55" i="25"/>
  <c r="R55" i="25"/>
  <c r="U55" i="25"/>
  <c r="O65" i="25"/>
  <c r="AG65" i="25"/>
  <c r="AD65" i="25"/>
  <c r="AA65" i="25"/>
  <c r="X65" i="25"/>
  <c r="U65" i="25"/>
  <c r="R65" i="25"/>
  <c r="O69" i="25"/>
  <c r="AG69" i="25"/>
  <c r="AD69" i="25"/>
  <c r="AA69" i="25"/>
  <c r="X69" i="25"/>
  <c r="U69" i="25"/>
  <c r="R69" i="25"/>
  <c r="O80" i="25"/>
  <c r="AG80" i="25"/>
  <c r="AI80" i="25" s="1"/>
  <c r="AD80" i="25"/>
  <c r="AF80" i="25" s="1"/>
  <c r="AA80" i="25"/>
  <c r="AC80" i="25" s="1"/>
  <c r="X80" i="25"/>
  <c r="Z80" i="25" s="1"/>
  <c r="U80" i="25"/>
  <c r="W80" i="25" s="1"/>
  <c r="R80" i="25"/>
  <c r="T80" i="25" s="1"/>
  <c r="O86" i="25"/>
  <c r="AG86" i="25"/>
  <c r="AD86" i="25"/>
  <c r="AA86" i="25"/>
  <c r="R86" i="25"/>
  <c r="U86" i="25"/>
  <c r="X86" i="25"/>
  <c r="O94" i="25"/>
  <c r="AG94" i="25"/>
  <c r="AD94" i="25"/>
  <c r="AA94" i="25"/>
  <c r="X94" i="25"/>
  <c r="U94" i="25"/>
  <c r="R94" i="25"/>
  <c r="O100" i="25"/>
  <c r="AD100" i="25"/>
  <c r="AG100" i="25"/>
  <c r="AA100" i="25"/>
  <c r="X100" i="25"/>
  <c r="U100" i="25"/>
  <c r="R100" i="25"/>
  <c r="O108" i="25"/>
  <c r="AD108" i="25"/>
  <c r="AG108" i="25"/>
  <c r="U108" i="25"/>
  <c r="AA108" i="25"/>
  <c r="R108" i="25"/>
  <c r="X108" i="25"/>
  <c r="O113" i="25"/>
  <c r="AG113" i="25"/>
  <c r="AD113" i="25"/>
  <c r="X113" i="25"/>
  <c r="AA113" i="25"/>
  <c r="U113" i="25"/>
  <c r="R113" i="25"/>
  <c r="O122" i="25"/>
  <c r="AD122" i="25"/>
  <c r="AG122" i="25"/>
  <c r="AA122" i="25"/>
  <c r="X122" i="25"/>
  <c r="R122" i="25"/>
  <c r="U122" i="25"/>
  <c r="O127" i="25"/>
  <c r="AG127" i="25"/>
  <c r="AA127" i="25"/>
  <c r="AD127" i="25"/>
  <c r="R127" i="25"/>
  <c r="X127" i="25"/>
  <c r="U127" i="25"/>
  <c r="O136" i="25"/>
  <c r="AD136" i="25"/>
  <c r="AG136" i="25"/>
  <c r="AA136" i="25"/>
  <c r="X136" i="25"/>
  <c r="U136" i="25"/>
  <c r="R136" i="25"/>
  <c r="O141" i="25"/>
  <c r="AG141" i="25"/>
  <c r="AD141" i="25"/>
  <c r="AA141" i="25"/>
  <c r="X141" i="25"/>
  <c r="U141" i="25"/>
  <c r="R141" i="25"/>
  <c r="O149" i="25"/>
  <c r="AG149" i="25"/>
  <c r="AD149" i="25"/>
  <c r="AA149" i="25"/>
  <c r="X149" i="25"/>
  <c r="R149" i="25"/>
  <c r="U149" i="25"/>
  <c r="O159" i="25"/>
  <c r="AG159" i="25"/>
  <c r="AD159" i="25"/>
  <c r="AA159" i="25"/>
  <c r="R159" i="25"/>
  <c r="X159" i="25"/>
  <c r="U159" i="25"/>
  <c r="O163" i="25"/>
  <c r="AG163" i="25"/>
  <c r="AD163" i="25"/>
  <c r="X163" i="25"/>
  <c r="U163" i="25"/>
  <c r="R163" i="25"/>
  <c r="AA163" i="25"/>
  <c r="O172" i="25"/>
  <c r="AD172" i="25"/>
  <c r="AA172" i="25"/>
  <c r="AG172" i="25"/>
  <c r="X172" i="25"/>
  <c r="U172" i="25"/>
  <c r="R172" i="25"/>
  <c r="O177" i="25"/>
  <c r="AG177" i="25"/>
  <c r="AA177" i="25"/>
  <c r="AD177" i="25"/>
  <c r="X177" i="25"/>
  <c r="U177" i="25"/>
  <c r="R177" i="25"/>
  <c r="O186" i="25"/>
  <c r="AD186" i="25"/>
  <c r="AG186" i="25"/>
  <c r="AA186" i="25"/>
  <c r="X186" i="25"/>
  <c r="R186" i="25"/>
  <c r="U186" i="25"/>
  <c r="O190" i="25"/>
  <c r="AG190" i="25"/>
  <c r="AD190" i="25"/>
  <c r="AA190" i="25"/>
  <c r="U190" i="25"/>
  <c r="R190" i="25"/>
  <c r="X190" i="25"/>
  <c r="O199" i="25"/>
  <c r="AG199" i="25"/>
  <c r="AD199" i="25"/>
  <c r="AA199" i="25"/>
  <c r="R199" i="25"/>
  <c r="U199" i="25"/>
  <c r="X199" i="25"/>
  <c r="O229" i="25"/>
  <c r="AG229" i="25"/>
  <c r="AD229" i="25"/>
  <c r="X229" i="25"/>
  <c r="AA229" i="25"/>
  <c r="U229" i="25"/>
  <c r="R229" i="25"/>
  <c r="O240" i="25"/>
  <c r="AD240" i="25"/>
  <c r="AG240" i="25"/>
  <c r="AA240" i="25"/>
  <c r="X240" i="25"/>
  <c r="U240" i="25"/>
  <c r="R240" i="25"/>
  <c r="O245" i="25"/>
  <c r="Q245" i="25" s="1"/>
  <c r="AG245" i="25"/>
  <c r="AI245" i="25" s="1"/>
  <c r="AD245" i="25"/>
  <c r="AF245" i="25" s="1"/>
  <c r="AA245" i="25"/>
  <c r="AC245" i="25" s="1"/>
  <c r="X245" i="25"/>
  <c r="Z245" i="25" s="1"/>
  <c r="R245" i="25"/>
  <c r="T245" i="25" s="1"/>
  <c r="U245" i="25"/>
  <c r="W245" i="25" s="1"/>
  <c r="O255" i="25"/>
  <c r="AG255" i="25"/>
  <c r="AI255" i="25" s="1"/>
  <c r="R255" i="25"/>
  <c r="T255" i="25" s="1"/>
  <c r="AD255" i="25"/>
  <c r="AF255" i="25" s="1"/>
  <c r="AA255" i="25"/>
  <c r="AC255" i="25" s="1"/>
  <c r="X255" i="25"/>
  <c r="Z255" i="25" s="1"/>
  <c r="U255" i="25"/>
  <c r="W255" i="25" s="1"/>
  <c r="O265" i="25"/>
  <c r="AG265" i="25"/>
  <c r="AD265" i="25"/>
  <c r="AA265" i="25"/>
  <c r="X265" i="25"/>
  <c r="U265" i="25"/>
  <c r="R265" i="25"/>
  <c r="O269" i="25"/>
  <c r="AG269" i="25"/>
  <c r="AD269" i="25"/>
  <c r="AA269" i="25"/>
  <c r="U269" i="25"/>
  <c r="R269" i="25"/>
  <c r="X269" i="25"/>
  <c r="O270" i="25"/>
  <c r="Q270" i="25" s="1"/>
  <c r="AG270" i="25"/>
  <c r="AI270" i="25" s="1"/>
  <c r="AD270" i="25"/>
  <c r="AF270" i="25" s="1"/>
  <c r="AA270" i="25"/>
  <c r="AC270" i="25" s="1"/>
  <c r="R270" i="25"/>
  <c r="T270" i="25" s="1"/>
  <c r="X270" i="25"/>
  <c r="Z270" i="25" s="1"/>
  <c r="U270" i="25"/>
  <c r="W270" i="25" s="1"/>
  <c r="O274" i="25"/>
  <c r="AG274" i="25"/>
  <c r="AD274" i="25"/>
  <c r="AA274" i="25"/>
  <c r="U274" i="25"/>
  <c r="R274" i="25"/>
  <c r="X274" i="25"/>
  <c r="O282" i="25"/>
  <c r="AG282" i="25"/>
  <c r="AI282" i="25" s="1"/>
  <c r="AD282" i="25"/>
  <c r="AF282" i="25" s="1"/>
  <c r="X282" i="25"/>
  <c r="Z282" i="25" s="1"/>
  <c r="R282" i="25"/>
  <c r="T282" i="25" s="1"/>
  <c r="AA282" i="25"/>
  <c r="AC282" i="25" s="1"/>
  <c r="U282" i="25"/>
  <c r="W282" i="25" s="1"/>
  <c r="O12" i="25"/>
  <c r="AG12" i="25"/>
  <c r="AD12" i="25"/>
  <c r="AA12" i="25"/>
  <c r="U12" i="25"/>
  <c r="X12" i="25"/>
  <c r="R12" i="25"/>
  <c r="O16" i="25"/>
  <c r="Q16" i="25" s="1"/>
  <c r="AG16" i="25"/>
  <c r="AI16" i="25" s="1"/>
  <c r="AD16" i="25"/>
  <c r="AF16" i="25" s="1"/>
  <c r="AA16" i="25"/>
  <c r="AC16" i="25" s="1"/>
  <c r="X16" i="25"/>
  <c r="Z16" i="25" s="1"/>
  <c r="U16" i="25"/>
  <c r="W16" i="25" s="1"/>
  <c r="R16" i="25"/>
  <c r="T16" i="25" s="1"/>
  <c r="O24" i="25"/>
  <c r="AG24" i="25"/>
  <c r="AD24" i="25"/>
  <c r="AA24" i="25"/>
  <c r="U24" i="25"/>
  <c r="R24" i="25"/>
  <c r="X24" i="25"/>
  <c r="O28" i="25"/>
  <c r="AG28" i="25"/>
  <c r="AD28" i="25"/>
  <c r="U28" i="25"/>
  <c r="X28" i="25"/>
  <c r="R28" i="25"/>
  <c r="AA28" i="25"/>
  <c r="O36" i="25"/>
  <c r="AG36" i="25"/>
  <c r="AD36" i="25"/>
  <c r="AA36" i="25"/>
  <c r="X36" i="25"/>
  <c r="U36" i="25"/>
  <c r="R36" i="25"/>
  <c r="O40" i="25"/>
  <c r="AG40" i="25"/>
  <c r="AD40" i="25"/>
  <c r="AA40" i="25"/>
  <c r="U40" i="25"/>
  <c r="X40" i="25"/>
  <c r="R40" i="25"/>
  <c r="O52" i="25"/>
  <c r="AG52" i="25"/>
  <c r="AD52" i="25"/>
  <c r="AA52" i="25"/>
  <c r="X52" i="25"/>
  <c r="U52" i="25"/>
  <c r="R52" i="25"/>
  <c r="O56" i="25"/>
  <c r="AG56" i="25"/>
  <c r="AD56" i="25"/>
  <c r="AA56" i="25"/>
  <c r="U56" i="25"/>
  <c r="R56" i="25"/>
  <c r="X56" i="25"/>
  <c r="O62" i="25"/>
  <c r="AD62" i="25"/>
  <c r="AA62" i="25"/>
  <c r="AG62" i="25"/>
  <c r="X62" i="25"/>
  <c r="U62" i="25"/>
  <c r="R62" i="25"/>
  <c r="O71" i="25"/>
  <c r="AG71" i="25"/>
  <c r="AA71" i="25"/>
  <c r="AD71" i="25"/>
  <c r="X71" i="25"/>
  <c r="R71" i="25"/>
  <c r="U71" i="25"/>
  <c r="O77" i="25"/>
  <c r="AG77" i="25"/>
  <c r="AD77" i="25"/>
  <c r="AA77" i="25"/>
  <c r="U77" i="25"/>
  <c r="X77" i="25"/>
  <c r="R77" i="25"/>
  <c r="O87" i="25"/>
  <c r="AG87" i="25"/>
  <c r="AA87" i="25"/>
  <c r="AD87" i="25"/>
  <c r="X87" i="25"/>
  <c r="R87" i="25"/>
  <c r="U87" i="25"/>
  <c r="O5" i="25"/>
  <c r="AG5" i="25"/>
  <c r="AI5" i="25" s="1"/>
  <c r="AD5" i="25"/>
  <c r="AF5" i="25" s="1"/>
  <c r="AA5" i="25"/>
  <c r="AC5" i="25" s="1"/>
  <c r="R5" i="25"/>
  <c r="T5" i="25" s="1"/>
  <c r="X5" i="25"/>
  <c r="Z5" i="25" s="1"/>
  <c r="U5" i="25"/>
  <c r="W5" i="25" s="1"/>
  <c r="O9" i="25"/>
  <c r="AG9" i="25"/>
  <c r="AD9" i="25"/>
  <c r="AA9" i="25"/>
  <c r="X9" i="25"/>
  <c r="U9" i="25"/>
  <c r="R9" i="25"/>
  <c r="O13" i="25"/>
  <c r="AG13" i="25"/>
  <c r="AD13" i="25"/>
  <c r="AA13" i="25"/>
  <c r="R13" i="25"/>
  <c r="U13" i="25"/>
  <c r="X13" i="25"/>
  <c r="O17" i="25"/>
  <c r="AG17" i="25"/>
  <c r="AD17" i="25"/>
  <c r="AA17" i="25"/>
  <c r="X17" i="25"/>
  <c r="R17" i="25"/>
  <c r="U17" i="25"/>
  <c r="O21" i="25"/>
  <c r="AG21" i="25"/>
  <c r="AD21" i="25"/>
  <c r="AA21" i="25"/>
  <c r="X21" i="25"/>
  <c r="R21" i="25"/>
  <c r="U21" i="25"/>
  <c r="O25" i="25"/>
  <c r="Q25" i="25" s="1"/>
  <c r="AG25" i="25"/>
  <c r="AI25" i="25" s="1"/>
  <c r="AD25" i="25"/>
  <c r="AF25" i="25" s="1"/>
  <c r="AA25" i="25"/>
  <c r="AC25" i="25" s="1"/>
  <c r="X25" i="25"/>
  <c r="Z25" i="25" s="1"/>
  <c r="U25" i="25"/>
  <c r="W25" i="25" s="1"/>
  <c r="R25" i="25"/>
  <c r="T25" i="25" s="1"/>
  <c r="O29" i="25"/>
  <c r="AG29" i="25"/>
  <c r="AI29" i="25" s="1"/>
  <c r="AD29" i="25"/>
  <c r="AF29" i="25" s="1"/>
  <c r="AA29" i="25"/>
  <c r="AC29" i="25" s="1"/>
  <c r="X29" i="25"/>
  <c r="Z29" i="25" s="1"/>
  <c r="R29" i="25"/>
  <c r="T29" i="25" s="1"/>
  <c r="U29" i="25"/>
  <c r="W29" i="25" s="1"/>
  <c r="O33" i="25"/>
  <c r="AG33" i="25"/>
  <c r="AD33" i="25"/>
  <c r="AA33" i="25"/>
  <c r="R33" i="25"/>
  <c r="X33" i="25"/>
  <c r="U33" i="25"/>
  <c r="O37" i="25"/>
  <c r="AG37" i="25"/>
  <c r="AI37" i="25" s="1"/>
  <c r="AD37" i="25"/>
  <c r="AF37" i="25" s="1"/>
  <c r="AA37" i="25"/>
  <c r="AC37" i="25" s="1"/>
  <c r="X37" i="25"/>
  <c r="Z37" i="25" s="1"/>
  <c r="U37" i="25"/>
  <c r="W37" i="25" s="1"/>
  <c r="R37" i="25"/>
  <c r="T37" i="25" s="1"/>
  <c r="O45" i="25"/>
  <c r="AG45" i="25"/>
  <c r="AI45" i="25" s="1"/>
  <c r="AD45" i="25"/>
  <c r="AF45" i="25" s="1"/>
  <c r="AA45" i="25"/>
  <c r="AC45" i="25" s="1"/>
  <c r="R45" i="25"/>
  <c r="T45" i="25" s="1"/>
  <c r="U45" i="25"/>
  <c r="W45" i="25" s="1"/>
  <c r="X45" i="25"/>
  <c r="Z45" i="25" s="1"/>
  <c r="O49" i="25"/>
  <c r="AG49" i="25"/>
  <c r="AD49" i="25"/>
  <c r="AA49" i="25"/>
  <c r="X49" i="25"/>
  <c r="R49" i="25"/>
  <c r="U49" i="25"/>
  <c r="O53" i="25"/>
  <c r="AG53" i="25"/>
  <c r="AD53" i="25"/>
  <c r="AA53" i="25"/>
  <c r="X53" i="25"/>
  <c r="R53" i="25"/>
  <c r="U53" i="25"/>
  <c r="O58" i="25"/>
  <c r="AD58" i="25"/>
  <c r="AG58" i="25"/>
  <c r="AA58" i="25"/>
  <c r="X58" i="25"/>
  <c r="R58" i="25"/>
  <c r="U58" i="25"/>
  <c r="O63" i="25"/>
  <c r="AG63" i="25"/>
  <c r="AA63" i="25"/>
  <c r="AD63" i="25"/>
  <c r="X63" i="25"/>
  <c r="R63" i="25"/>
  <c r="U63" i="25"/>
  <c r="O67" i="25"/>
  <c r="AG67" i="25"/>
  <c r="AI67" i="25" s="1"/>
  <c r="AA67" i="25"/>
  <c r="AC67" i="25" s="1"/>
  <c r="AD67" i="25"/>
  <c r="AF67" i="25" s="1"/>
  <c r="X67" i="25"/>
  <c r="Z67" i="25" s="1"/>
  <c r="U67" i="25"/>
  <c r="W67" i="25" s="1"/>
  <c r="R67" i="25"/>
  <c r="T67" i="25" s="1"/>
  <c r="O74" i="25"/>
  <c r="AG74" i="25"/>
  <c r="AD74" i="25"/>
  <c r="AA74" i="25"/>
  <c r="X74" i="25"/>
  <c r="R74" i="25"/>
  <c r="U74" i="25"/>
  <c r="O78" i="25"/>
  <c r="AD78" i="25"/>
  <c r="AA78" i="25"/>
  <c r="AG78" i="25"/>
  <c r="X78" i="25"/>
  <c r="U78" i="25"/>
  <c r="R78" i="25"/>
  <c r="O82" i="25"/>
  <c r="AD82" i="25"/>
  <c r="AG82" i="25"/>
  <c r="AA82" i="25"/>
  <c r="X82" i="25"/>
  <c r="U82" i="25"/>
  <c r="R82" i="25"/>
  <c r="O88" i="25"/>
  <c r="AD88" i="25"/>
  <c r="AG88" i="25"/>
  <c r="AA88" i="25"/>
  <c r="U88" i="25"/>
  <c r="R88" i="25"/>
  <c r="X88" i="25"/>
  <c r="O92" i="25"/>
  <c r="AD92" i="25"/>
  <c r="AG92" i="25"/>
  <c r="U92" i="25"/>
  <c r="AA92" i="25"/>
  <c r="X92" i="25"/>
  <c r="R92" i="25"/>
  <c r="O97" i="25"/>
  <c r="AG97" i="25"/>
  <c r="AA97" i="25"/>
  <c r="AD97" i="25"/>
  <c r="X97" i="25"/>
  <c r="U97" i="25"/>
  <c r="R97" i="25"/>
  <c r="O102" i="25"/>
  <c r="AG102" i="25"/>
  <c r="AD102" i="25"/>
  <c r="AA102" i="25"/>
  <c r="X102" i="25"/>
  <c r="R102" i="25"/>
  <c r="U102" i="25"/>
  <c r="O106" i="25"/>
  <c r="AD106" i="25"/>
  <c r="AF106" i="25" s="1"/>
  <c r="AG106" i="25"/>
  <c r="AI106" i="25" s="1"/>
  <c r="AA106" i="25"/>
  <c r="AC106" i="25" s="1"/>
  <c r="X106" i="25"/>
  <c r="Z106" i="25" s="1"/>
  <c r="R106" i="25"/>
  <c r="T106" i="25" s="1"/>
  <c r="U106" i="25"/>
  <c r="W106" i="25" s="1"/>
  <c r="O111" i="25"/>
  <c r="AG111" i="25"/>
  <c r="AA111" i="25"/>
  <c r="AD111" i="25"/>
  <c r="X111" i="25"/>
  <c r="R111" i="25"/>
  <c r="U111" i="25"/>
  <c r="O115" i="25"/>
  <c r="AG115" i="25"/>
  <c r="AA115" i="25"/>
  <c r="AD115" i="25"/>
  <c r="X115" i="25"/>
  <c r="U115" i="25"/>
  <c r="R115" i="25"/>
  <c r="O119" i="25"/>
  <c r="AG119" i="25"/>
  <c r="AA119" i="25"/>
  <c r="AD119" i="25"/>
  <c r="R119" i="25"/>
  <c r="U119" i="25"/>
  <c r="X119" i="25"/>
  <c r="O125" i="25"/>
  <c r="AG125" i="25"/>
  <c r="AD125" i="25"/>
  <c r="AA125" i="25"/>
  <c r="X125" i="25"/>
  <c r="U125" i="25"/>
  <c r="R125" i="25"/>
  <c r="O129" i="25"/>
  <c r="AG129" i="25"/>
  <c r="X129" i="25"/>
  <c r="AA129" i="25"/>
  <c r="AD129" i="25"/>
  <c r="U129" i="25"/>
  <c r="R129" i="25"/>
  <c r="O133" i="25"/>
  <c r="AG133" i="25"/>
  <c r="AD133" i="25"/>
  <c r="AA133" i="25"/>
  <c r="X133" i="25"/>
  <c r="U133" i="25"/>
  <c r="R133" i="25"/>
  <c r="O138" i="25"/>
  <c r="AD138" i="25"/>
  <c r="AG138" i="25"/>
  <c r="AA138" i="25"/>
  <c r="X138" i="25"/>
  <c r="R138" i="25"/>
  <c r="U138" i="25"/>
  <c r="O143" i="25"/>
  <c r="AG143" i="25"/>
  <c r="AD143" i="25"/>
  <c r="AA143" i="25"/>
  <c r="R143" i="25"/>
  <c r="U143" i="25"/>
  <c r="X143" i="25"/>
  <c r="O147" i="25"/>
  <c r="AG147" i="25"/>
  <c r="AD147" i="25"/>
  <c r="X147" i="25"/>
  <c r="U147" i="25"/>
  <c r="R147" i="25"/>
  <c r="AA147" i="25"/>
  <c r="O152" i="25"/>
  <c r="AD152" i="25"/>
  <c r="AG152" i="25"/>
  <c r="AA152" i="25"/>
  <c r="X152" i="25"/>
  <c r="U152" i="25"/>
  <c r="R152" i="25"/>
  <c r="O157" i="25"/>
  <c r="AG157" i="25"/>
  <c r="AD157" i="25"/>
  <c r="AA157" i="25"/>
  <c r="X157" i="25"/>
  <c r="U157" i="25"/>
  <c r="R157" i="25"/>
  <c r="O161" i="25"/>
  <c r="AG161" i="25"/>
  <c r="AI161" i="25" s="1"/>
  <c r="AA161" i="25"/>
  <c r="AC161" i="25" s="1"/>
  <c r="X161" i="25"/>
  <c r="Z161" i="25" s="1"/>
  <c r="AD161" i="25"/>
  <c r="AF161" i="25" s="1"/>
  <c r="U161" i="25"/>
  <c r="W161" i="25" s="1"/>
  <c r="R161" i="25"/>
  <c r="T161" i="25" s="1"/>
  <c r="O165" i="25"/>
  <c r="AG165" i="25"/>
  <c r="AD165" i="25"/>
  <c r="AA165" i="25"/>
  <c r="X165" i="25"/>
  <c r="U165" i="25"/>
  <c r="R165" i="25"/>
  <c r="O170" i="25"/>
  <c r="AD170" i="25"/>
  <c r="AF170" i="25" s="1"/>
  <c r="AG170" i="25"/>
  <c r="AI170" i="25" s="1"/>
  <c r="AA170" i="25"/>
  <c r="AC170" i="25" s="1"/>
  <c r="X170" i="25"/>
  <c r="Z170" i="25" s="1"/>
  <c r="R170" i="25"/>
  <c r="T170" i="25" s="1"/>
  <c r="U170" i="25"/>
  <c r="W170" i="25" s="1"/>
  <c r="O174" i="25"/>
  <c r="AG174" i="25"/>
  <c r="AD174" i="25"/>
  <c r="AA174" i="25"/>
  <c r="U174" i="25"/>
  <c r="R174" i="25"/>
  <c r="X174" i="25"/>
  <c r="O179" i="25"/>
  <c r="AG179" i="25"/>
  <c r="AI179" i="25" s="1"/>
  <c r="AD179" i="25"/>
  <c r="AF179" i="25" s="1"/>
  <c r="X179" i="25"/>
  <c r="Z179" i="25" s="1"/>
  <c r="U179" i="25"/>
  <c r="W179" i="25" s="1"/>
  <c r="R179" i="25"/>
  <c r="T179" i="25" s="1"/>
  <c r="AA179" i="25"/>
  <c r="AC179" i="25" s="1"/>
  <c r="O183" i="25"/>
  <c r="AG183" i="25"/>
  <c r="AD183" i="25"/>
  <c r="R183" i="25"/>
  <c r="U183" i="25"/>
  <c r="X183" i="25"/>
  <c r="AA183" i="25"/>
  <c r="O188" i="25"/>
  <c r="AD188" i="25"/>
  <c r="AA188" i="25"/>
  <c r="X188" i="25"/>
  <c r="U188" i="25"/>
  <c r="AG188" i="25"/>
  <c r="R188" i="25"/>
  <c r="O192" i="25"/>
  <c r="Q192" i="25" s="1"/>
  <c r="AD192" i="25"/>
  <c r="AF192" i="25" s="1"/>
  <c r="AG192" i="25"/>
  <c r="AI192" i="25" s="1"/>
  <c r="AA192" i="25"/>
  <c r="AC192" i="25" s="1"/>
  <c r="X192" i="25"/>
  <c r="Z192" i="25" s="1"/>
  <c r="U192" i="25"/>
  <c r="W192" i="25" s="1"/>
  <c r="R192" i="25"/>
  <c r="T192" i="25" s="1"/>
  <c r="O197" i="25"/>
  <c r="AG197" i="25"/>
  <c r="AD197" i="25"/>
  <c r="AA197" i="25"/>
  <c r="X197" i="25"/>
  <c r="U197" i="25"/>
  <c r="R197" i="25"/>
  <c r="O202" i="25"/>
  <c r="AD202" i="25"/>
  <c r="AG202" i="25"/>
  <c r="AA202" i="25"/>
  <c r="X202" i="25"/>
  <c r="R202" i="25"/>
  <c r="U202" i="25"/>
  <c r="O6" i="25"/>
  <c r="AD6" i="25"/>
  <c r="AG6" i="25"/>
  <c r="R6" i="25"/>
  <c r="AA6" i="25"/>
  <c r="X6" i="25"/>
  <c r="U6" i="25"/>
  <c r="O10" i="25"/>
  <c r="Q10" i="25" s="1"/>
  <c r="AD10" i="25"/>
  <c r="AF10" i="25" s="1"/>
  <c r="AG10" i="25"/>
  <c r="AI10" i="25" s="1"/>
  <c r="AA10" i="25"/>
  <c r="AC10" i="25" s="1"/>
  <c r="X10" i="25"/>
  <c r="Z10" i="25" s="1"/>
  <c r="R10" i="25"/>
  <c r="T10" i="25" s="1"/>
  <c r="U10" i="25"/>
  <c r="W10" i="25" s="1"/>
  <c r="O14" i="25"/>
  <c r="AD14" i="25"/>
  <c r="AF14" i="25" s="1"/>
  <c r="AA14" i="25"/>
  <c r="AC14" i="25" s="1"/>
  <c r="AG14" i="25"/>
  <c r="AI14" i="25" s="1"/>
  <c r="X14" i="25"/>
  <c r="Z14" i="25" s="1"/>
  <c r="R14" i="25"/>
  <c r="T14" i="25" s="1"/>
  <c r="U14" i="25"/>
  <c r="W14" i="25" s="1"/>
  <c r="O18" i="25"/>
  <c r="AD18" i="25"/>
  <c r="AG18" i="25"/>
  <c r="AA18" i="25"/>
  <c r="R18" i="25"/>
  <c r="X18" i="25"/>
  <c r="U18" i="25"/>
  <c r="O22" i="25"/>
  <c r="AD22" i="25"/>
  <c r="AF22" i="25" s="1"/>
  <c r="AG22" i="25"/>
  <c r="AI22" i="25" s="1"/>
  <c r="R22" i="25"/>
  <c r="T22" i="25" s="1"/>
  <c r="AA22" i="25"/>
  <c r="AC22" i="25" s="1"/>
  <c r="X22" i="25"/>
  <c r="Z22" i="25" s="1"/>
  <c r="U22" i="25"/>
  <c r="W22" i="25" s="1"/>
  <c r="O26" i="25"/>
  <c r="Q26" i="25" s="1"/>
  <c r="AD26" i="25"/>
  <c r="AF26" i="25" s="1"/>
  <c r="AG26" i="25"/>
  <c r="AI26" i="25" s="1"/>
  <c r="AA26" i="25"/>
  <c r="AC26" i="25" s="1"/>
  <c r="X26" i="25"/>
  <c r="Z26" i="25" s="1"/>
  <c r="R26" i="25"/>
  <c r="T26" i="25" s="1"/>
  <c r="U26" i="25"/>
  <c r="W26" i="25" s="1"/>
  <c r="O30" i="25"/>
  <c r="AD30" i="25"/>
  <c r="AA30" i="25"/>
  <c r="AG30" i="25"/>
  <c r="X30" i="25"/>
  <c r="R30" i="25"/>
  <c r="U30" i="25"/>
  <c r="O34" i="25"/>
  <c r="AD34" i="25"/>
  <c r="AG34" i="25"/>
  <c r="AA34" i="25"/>
  <c r="R34" i="25"/>
  <c r="U34" i="25"/>
  <c r="X34" i="25"/>
  <c r="O38" i="25"/>
  <c r="AD38" i="25"/>
  <c r="AA38" i="25"/>
  <c r="R38" i="25"/>
  <c r="AG38" i="25"/>
  <c r="X38" i="25"/>
  <c r="U38" i="25"/>
  <c r="O46" i="25"/>
  <c r="AD46" i="25"/>
  <c r="AA46" i="25"/>
  <c r="AG46" i="25"/>
  <c r="X46" i="25"/>
  <c r="R46" i="25"/>
  <c r="U46" i="25"/>
  <c r="O50" i="25"/>
  <c r="AD50" i="25"/>
  <c r="AG50" i="25"/>
  <c r="AA50" i="25"/>
  <c r="R50" i="25"/>
  <c r="X50" i="25"/>
  <c r="U50" i="25"/>
  <c r="O54" i="25"/>
  <c r="AD54" i="25"/>
  <c r="AF54" i="25" s="1"/>
  <c r="AG54" i="25"/>
  <c r="AI54" i="25" s="1"/>
  <c r="AA54" i="25"/>
  <c r="AC54" i="25" s="1"/>
  <c r="X54" i="25"/>
  <c r="Z54" i="25" s="1"/>
  <c r="R54" i="25"/>
  <c r="T54" i="25" s="1"/>
  <c r="U54" i="25"/>
  <c r="W54" i="25" s="1"/>
  <c r="O60" i="25"/>
  <c r="AG60" i="25"/>
  <c r="AD60" i="25"/>
  <c r="AA60" i="25"/>
  <c r="U60" i="25"/>
  <c r="X60" i="25"/>
  <c r="R60" i="25"/>
  <c r="O64" i="25"/>
  <c r="AG64" i="25"/>
  <c r="AD64" i="25"/>
  <c r="AA64" i="25"/>
  <c r="X64" i="25"/>
  <c r="U64" i="25"/>
  <c r="R64" i="25"/>
  <c r="O68" i="25"/>
  <c r="AG68" i="25"/>
  <c r="AD68" i="25"/>
  <c r="AA68" i="25"/>
  <c r="X68" i="25"/>
  <c r="U68" i="25"/>
  <c r="R68" i="25"/>
  <c r="O75" i="25"/>
  <c r="AG75" i="25"/>
  <c r="AA75" i="25"/>
  <c r="AD75" i="25"/>
  <c r="X75" i="25"/>
  <c r="R75" i="25"/>
  <c r="U75" i="25"/>
  <c r="O79" i="25"/>
  <c r="AG79" i="25"/>
  <c r="AA79" i="25"/>
  <c r="AD79" i="25"/>
  <c r="X79" i="25"/>
  <c r="R79" i="25"/>
  <c r="U79" i="25"/>
  <c r="O84" i="25"/>
  <c r="AD84" i="25"/>
  <c r="AG84" i="25"/>
  <c r="AA84" i="25"/>
  <c r="X84" i="25"/>
  <c r="U84" i="25"/>
  <c r="R84" i="25"/>
  <c r="O89" i="25"/>
  <c r="AG89" i="25"/>
  <c r="AA89" i="25"/>
  <c r="X89" i="25"/>
  <c r="U89" i="25"/>
  <c r="AD89" i="25"/>
  <c r="R89" i="25"/>
  <c r="O93" i="25"/>
  <c r="AG93" i="25"/>
  <c r="AI93" i="25" s="1"/>
  <c r="AD93" i="25"/>
  <c r="AF93" i="25" s="1"/>
  <c r="AA93" i="25"/>
  <c r="AC93" i="25" s="1"/>
  <c r="X93" i="25"/>
  <c r="Z93" i="25" s="1"/>
  <c r="U93" i="25"/>
  <c r="W93" i="25" s="1"/>
  <c r="R93" i="25"/>
  <c r="T93" i="25" s="1"/>
  <c r="O99" i="25"/>
  <c r="AG99" i="25"/>
  <c r="AA99" i="25"/>
  <c r="AD99" i="25"/>
  <c r="X99" i="25"/>
  <c r="U99" i="25"/>
  <c r="R99" i="25"/>
  <c r="O103" i="25"/>
  <c r="AG103" i="25"/>
  <c r="AA103" i="25"/>
  <c r="AD103" i="25"/>
  <c r="X103" i="25"/>
  <c r="R103" i="25"/>
  <c r="U103" i="25"/>
  <c r="O107" i="25"/>
  <c r="AG107" i="25"/>
  <c r="AA107" i="25"/>
  <c r="AD107" i="25"/>
  <c r="X107" i="25"/>
  <c r="R107" i="25"/>
  <c r="U107" i="25"/>
  <c r="O112" i="25"/>
  <c r="AD112" i="25"/>
  <c r="AA112" i="25"/>
  <c r="AG112" i="25"/>
  <c r="X112" i="25"/>
  <c r="U112" i="25"/>
  <c r="R112" i="25"/>
  <c r="O116" i="25"/>
  <c r="AD116" i="25"/>
  <c r="AF116" i="25" s="1"/>
  <c r="AG116" i="25"/>
  <c r="AI116" i="25" s="1"/>
  <c r="AA116" i="25"/>
  <c r="AC116" i="25" s="1"/>
  <c r="X116" i="25"/>
  <c r="Z116" i="25" s="1"/>
  <c r="U116" i="25"/>
  <c r="W116" i="25" s="1"/>
  <c r="R116" i="25"/>
  <c r="T116" i="25" s="1"/>
  <c r="O121" i="25"/>
  <c r="AG121" i="25"/>
  <c r="AA121" i="25"/>
  <c r="X121" i="25"/>
  <c r="AD121" i="25"/>
  <c r="U121" i="25"/>
  <c r="R121" i="25"/>
  <c r="O126" i="25"/>
  <c r="AG126" i="25"/>
  <c r="AD126" i="25"/>
  <c r="AA126" i="25"/>
  <c r="U126" i="25"/>
  <c r="R126" i="25"/>
  <c r="X126" i="25"/>
  <c r="O130" i="25"/>
  <c r="AD130" i="25"/>
  <c r="AG130" i="25"/>
  <c r="AA130" i="25"/>
  <c r="X130" i="25"/>
  <c r="U130" i="25"/>
  <c r="R130" i="25"/>
  <c r="O134" i="25"/>
  <c r="AG134" i="25"/>
  <c r="AD134" i="25"/>
  <c r="AA134" i="25"/>
  <c r="R134" i="25"/>
  <c r="U134" i="25"/>
  <c r="X134" i="25"/>
  <c r="O140" i="25"/>
  <c r="AD140" i="25"/>
  <c r="AA140" i="25"/>
  <c r="X140" i="25"/>
  <c r="U140" i="25"/>
  <c r="AG140" i="25"/>
  <c r="R140" i="25"/>
  <c r="O144" i="25"/>
  <c r="AD144" i="25"/>
  <c r="AG144" i="25"/>
  <c r="AA144" i="25"/>
  <c r="X144" i="25"/>
  <c r="U144" i="25"/>
  <c r="R144" i="25"/>
  <c r="O148" i="25"/>
  <c r="AD148" i="25"/>
  <c r="AG148" i="25"/>
  <c r="AA148" i="25"/>
  <c r="X148" i="25"/>
  <c r="U148" i="25"/>
  <c r="R148" i="25"/>
  <c r="O153" i="25"/>
  <c r="AG153" i="25"/>
  <c r="AA153" i="25"/>
  <c r="X153" i="25"/>
  <c r="U153" i="25"/>
  <c r="AD153" i="25"/>
  <c r="R153" i="25"/>
  <c r="O158" i="25"/>
  <c r="AG158" i="25"/>
  <c r="AD158" i="25"/>
  <c r="AA158" i="25"/>
  <c r="U158" i="25"/>
  <c r="R158" i="25"/>
  <c r="X158" i="25"/>
  <c r="O162" i="25"/>
  <c r="AD162" i="25"/>
  <c r="AG162" i="25"/>
  <c r="AA162" i="25"/>
  <c r="X162" i="25"/>
  <c r="U162" i="25"/>
  <c r="R162" i="25"/>
  <c r="O167" i="25"/>
  <c r="AG167" i="25"/>
  <c r="AD167" i="25"/>
  <c r="AA167" i="25"/>
  <c r="R167" i="25"/>
  <c r="U167" i="25"/>
  <c r="X167" i="25"/>
  <c r="O171" i="25"/>
  <c r="AG171" i="25"/>
  <c r="AD171" i="25"/>
  <c r="AA171" i="25"/>
  <c r="X171" i="25"/>
  <c r="R171" i="25"/>
  <c r="U171" i="25"/>
  <c r="O176" i="25"/>
  <c r="AD176" i="25"/>
  <c r="AG176" i="25"/>
  <c r="AA176" i="25"/>
  <c r="X176" i="25"/>
  <c r="U176" i="25"/>
  <c r="R176" i="25"/>
  <c r="O180" i="25"/>
  <c r="AD180" i="25"/>
  <c r="AG180" i="25"/>
  <c r="AA180" i="25"/>
  <c r="X180" i="25"/>
  <c r="U180" i="25"/>
  <c r="R180" i="25"/>
  <c r="O185" i="25"/>
  <c r="AG185" i="25"/>
  <c r="AA185" i="25"/>
  <c r="X185" i="25"/>
  <c r="AD185" i="25"/>
  <c r="U185" i="25"/>
  <c r="R185" i="25"/>
  <c r="O189" i="25"/>
  <c r="AG189" i="25"/>
  <c r="AD189" i="25"/>
  <c r="AA189" i="25"/>
  <c r="X189" i="25"/>
  <c r="U189" i="25"/>
  <c r="R189" i="25"/>
  <c r="O193" i="25"/>
  <c r="AG193" i="25"/>
  <c r="AA193" i="25"/>
  <c r="X193" i="25"/>
  <c r="AD193" i="25"/>
  <c r="U193" i="25"/>
  <c r="R193" i="25"/>
  <c r="O198" i="25"/>
  <c r="AG198" i="25"/>
  <c r="AI198" i="25" s="1"/>
  <c r="AD198" i="25"/>
  <c r="AF198" i="25" s="1"/>
  <c r="AA198" i="25"/>
  <c r="AC198" i="25" s="1"/>
  <c r="R198" i="25"/>
  <c r="T198" i="25" s="1"/>
  <c r="U198" i="25"/>
  <c r="W198" i="25" s="1"/>
  <c r="X198" i="25"/>
  <c r="Z198" i="25" s="1"/>
  <c r="O203" i="25"/>
  <c r="AG203" i="25"/>
  <c r="AD203" i="25"/>
  <c r="X203" i="25"/>
  <c r="R203" i="25"/>
  <c r="AA203" i="25"/>
  <c r="U203" i="25"/>
  <c r="O222" i="25"/>
  <c r="AG222" i="25"/>
  <c r="AD222" i="25"/>
  <c r="AA222" i="25"/>
  <c r="R222" i="25"/>
  <c r="X222" i="25"/>
  <c r="U222" i="25"/>
  <c r="O228" i="25"/>
  <c r="AD228" i="25"/>
  <c r="AF228" i="25" s="1"/>
  <c r="AG228" i="25"/>
  <c r="AI228" i="25" s="1"/>
  <c r="AA228" i="25"/>
  <c r="AC228" i="25" s="1"/>
  <c r="X228" i="25"/>
  <c r="Z228" i="25" s="1"/>
  <c r="U228" i="25"/>
  <c r="W228" i="25" s="1"/>
  <c r="R228" i="25"/>
  <c r="T228" i="25" s="1"/>
  <c r="O234" i="25"/>
  <c r="AD234" i="25"/>
  <c r="AG234" i="25"/>
  <c r="AA234" i="25"/>
  <c r="X234" i="25"/>
  <c r="R234" i="25"/>
  <c r="U234" i="25"/>
  <c r="O238" i="25"/>
  <c r="AG238" i="25"/>
  <c r="AD238" i="25"/>
  <c r="AA238" i="25"/>
  <c r="R238" i="25"/>
  <c r="X238" i="25"/>
  <c r="U238" i="25"/>
  <c r="O244" i="25"/>
  <c r="AD244" i="25"/>
  <c r="AG244" i="25"/>
  <c r="AA244" i="25"/>
  <c r="X244" i="25"/>
  <c r="U244" i="25"/>
  <c r="R244" i="25"/>
  <c r="O248" i="25"/>
  <c r="AD248" i="25"/>
  <c r="AG248" i="25"/>
  <c r="AA248" i="25"/>
  <c r="X248" i="25"/>
  <c r="U248" i="25"/>
  <c r="R248" i="25"/>
  <c r="O254" i="25"/>
  <c r="AG254" i="25"/>
  <c r="AD254" i="25"/>
  <c r="AA254" i="25"/>
  <c r="R254" i="25"/>
  <c r="X254" i="25"/>
  <c r="U254" i="25"/>
  <c r="O259" i="25"/>
  <c r="AG259" i="25"/>
  <c r="AD259" i="25"/>
  <c r="AA259" i="25"/>
  <c r="R259" i="25"/>
  <c r="X259" i="25"/>
  <c r="U259" i="25"/>
  <c r="O264" i="25"/>
  <c r="AD264" i="25"/>
  <c r="AG264" i="25"/>
  <c r="AA264" i="25"/>
  <c r="X264" i="25"/>
  <c r="U264" i="25"/>
  <c r="R264" i="25"/>
  <c r="O268" i="25"/>
  <c r="AD268" i="25"/>
  <c r="AA268" i="25"/>
  <c r="X268" i="25"/>
  <c r="U268" i="25"/>
  <c r="R268" i="25"/>
  <c r="AG268" i="25"/>
  <c r="O150" i="25"/>
  <c r="AG150" i="25"/>
  <c r="AD150" i="25"/>
  <c r="AA150" i="25"/>
  <c r="R150" i="25"/>
  <c r="U150" i="25"/>
  <c r="X150" i="25"/>
  <c r="O249" i="25"/>
  <c r="AG249" i="25"/>
  <c r="AD249" i="25"/>
  <c r="AA249" i="25"/>
  <c r="X249" i="25"/>
  <c r="U249" i="25"/>
  <c r="R249" i="25"/>
  <c r="O273" i="25"/>
  <c r="AG273" i="25"/>
  <c r="AD273" i="25"/>
  <c r="X273" i="25"/>
  <c r="U273" i="25"/>
  <c r="AA273" i="25"/>
  <c r="R273" i="25"/>
  <c r="O277" i="25"/>
  <c r="AG277" i="25"/>
  <c r="AD277" i="25"/>
  <c r="AA277" i="25"/>
  <c r="X277" i="25"/>
  <c r="R277" i="25"/>
  <c r="U277" i="25"/>
  <c r="O281" i="25"/>
  <c r="AG281" i="25"/>
  <c r="AD281" i="25"/>
  <c r="AA281" i="25"/>
  <c r="X281" i="25"/>
  <c r="U281" i="25"/>
  <c r="R281" i="25"/>
  <c r="O11" i="25"/>
  <c r="AG11" i="25"/>
  <c r="AA11" i="25"/>
  <c r="AD11" i="25"/>
  <c r="X11" i="25"/>
  <c r="U11" i="25"/>
  <c r="R11" i="25"/>
  <c r="O23" i="25"/>
  <c r="AG23" i="25"/>
  <c r="AA23" i="25"/>
  <c r="AD23" i="25"/>
  <c r="X23" i="25"/>
  <c r="U23" i="25"/>
  <c r="R23" i="25"/>
  <c r="O35" i="25"/>
  <c r="AG35" i="25"/>
  <c r="AA35" i="25"/>
  <c r="X35" i="25"/>
  <c r="AD35" i="25"/>
  <c r="U35" i="25"/>
  <c r="R35" i="25"/>
  <c r="O47" i="25"/>
  <c r="AG47" i="25"/>
  <c r="AA47" i="25"/>
  <c r="AD47" i="25"/>
  <c r="X47" i="25"/>
  <c r="U47" i="25"/>
  <c r="R47" i="25"/>
  <c r="O61" i="25"/>
  <c r="AG61" i="25"/>
  <c r="AD61" i="25"/>
  <c r="AA61" i="25"/>
  <c r="X61" i="25"/>
  <c r="U61" i="25"/>
  <c r="R61" i="25"/>
  <c r="O76" i="25"/>
  <c r="AG76" i="25"/>
  <c r="AD76" i="25"/>
  <c r="AA76" i="25"/>
  <c r="U76" i="25"/>
  <c r="X76" i="25"/>
  <c r="R76" i="25"/>
  <c r="O90" i="25"/>
  <c r="AD90" i="25"/>
  <c r="AG90" i="25"/>
  <c r="AA90" i="25"/>
  <c r="X90" i="25"/>
  <c r="R90" i="25"/>
  <c r="U90" i="25"/>
  <c r="O104" i="25"/>
  <c r="AD104" i="25"/>
  <c r="AG104" i="25"/>
  <c r="AA104" i="25"/>
  <c r="U104" i="25"/>
  <c r="X104" i="25"/>
  <c r="R104" i="25"/>
  <c r="O117" i="25"/>
  <c r="AG117" i="25"/>
  <c r="AD117" i="25"/>
  <c r="AA117" i="25"/>
  <c r="X117" i="25"/>
  <c r="R117" i="25"/>
  <c r="U117" i="25"/>
  <c r="O131" i="25"/>
  <c r="AG131" i="25"/>
  <c r="AI131" i="25" s="1"/>
  <c r="AA131" i="25"/>
  <c r="AC131" i="25" s="1"/>
  <c r="AD131" i="25"/>
  <c r="AF131" i="25" s="1"/>
  <c r="X131" i="25"/>
  <c r="Z131" i="25" s="1"/>
  <c r="U131" i="25"/>
  <c r="W131" i="25" s="1"/>
  <c r="R131" i="25"/>
  <c r="T131" i="25" s="1"/>
  <c r="O145" i="25"/>
  <c r="AG145" i="25"/>
  <c r="AA145" i="25"/>
  <c r="AD145" i="25"/>
  <c r="X145" i="25"/>
  <c r="U145" i="25"/>
  <c r="R145" i="25"/>
  <c r="O155" i="25"/>
  <c r="AG155" i="25"/>
  <c r="AD155" i="25"/>
  <c r="AA155" i="25"/>
  <c r="X155" i="25"/>
  <c r="R155" i="25"/>
  <c r="U155" i="25"/>
  <c r="O168" i="25"/>
  <c r="AD168" i="25"/>
  <c r="AG168" i="25"/>
  <c r="AA168" i="25"/>
  <c r="X168" i="25"/>
  <c r="U168" i="25"/>
  <c r="R168" i="25"/>
  <c r="O181" i="25"/>
  <c r="AG181" i="25"/>
  <c r="AD181" i="25"/>
  <c r="AA181" i="25"/>
  <c r="X181" i="25"/>
  <c r="R181" i="25"/>
  <c r="U181" i="25"/>
  <c r="O195" i="25"/>
  <c r="AG195" i="25"/>
  <c r="AD195" i="25"/>
  <c r="X195" i="25"/>
  <c r="U195" i="25"/>
  <c r="R195" i="25"/>
  <c r="AA195" i="25"/>
  <c r="O223" i="25"/>
  <c r="AG223" i="25"/>
  <c r="R223" i="25"/>
  <c r="AD223" i="25"/>
  <c r="AA223" i="25"/>
  <c r="X223" i="25"/>
  <c r="U223" i="25"/>
  <c r="O235" i="25"/>
  <c r="Q235" i="25" s="1"/>
  <c r="AG235" i="25"/>
  <c r="AI235" i="25" s="1"/>
  <c r="AD235" i="25"/>
  <c r="AF235" i="25" s="1"/>
  <c r="AA235" i="25"/>
  <c r="AC235" i="25" s="1"/>
  <c r="X235" i="25"/>
  <c r="Z235" i="25" s="1"/>
  <c r="R235" i="25"/>
  <c r="T235" i="25" s="1"/>
  <c r="U235" i="25"/>
  <c r="W235" i="25" s="1"/>
  <c r="O250" i="25"/>
  <c r="AD250" i="25"/>
  <c r="AG250" i="25"/>
  <c r="AA250" i="25"/>
  <c r="X250" i="25"/>
  <c r="R250" i="25"/>
  <c r="U250" i="25"/>
  <c r="O260" i="25"/>
  <c r="AD260" i="25"/>
  <c r="AG260" i="25"/>
  <c r="AA260" i="25"/>
  <c r="X260" i="25"/>
  <c r="U260" i="25"/>
  <c r="R260" i="25"/>
  <c r="O224" i="25"/>
  <c r="AD224" i="25"/>
  <c r="AG224" i="25"/>
  <c r="AA224" i="25"/>
  <c r="X224" i="25"/>
  <c r="U224" i="25"/>
  <c r="R224" i="25"/>
  <c r="O278" i="25"/>
  <c r="AG278" i="25"/>
  <c r="AD278" i="25"/>
  <c r="AA278" i="25"/>
  <c r="X278" i="25"/>
  <c r="U278" i="25"/>
  <c r="R278" i="25"/>
  <c r="O8" i="25"/>
  <c r="AG8" i="25"/>
  <c r="AD8" i="25"/>
  <c r="AA8" i="25"/>
  <c r="U8" i="25"/>
  <c r="X8" i="25"/>
  <c r="R8" i="25"/>
  <c r="O20" i="25"/>
  <c r="AG20" i="25"/>
  <c r="AD20" i="25"/>
  <c r="AA20" i="25"/>
  <c r="X20" i="25"/>
  <c r="U20" i="25"/>
  <c r="R20" i="25"/>
  <c r="O32" i="25"/>
  <c r="AG32" i="25"/>
  <c r="AD32" i="25"/>
  <c r="AA32" i="25"/>
  <c r="X32" i="25"/>
  <c r="U32" i="25"/>
  <c r="R32" i="25"/>
  <c r="O48" i="25"/>
  <c r="AG48" i="25"/>
  <c r="AI48" i="25" s="1"/>
  <c r="AD48" i="25"/>
  <c r="AF48" i="25" s="1"/>
  <c r="AA48" i="25"/>
  <c r="AC48" i="25" s="1"/>
  <c r="X48" i="25"/>
  <c r="Z48" i="25" s="1"/>
  <c r="U48" i="25"/>
  <c r="W48" i="25" s="1"/>
  <c r="R48" i="25"/>
  <c r="T48" i="25" s="1"/>
  <c r="O66" i="25"/>
  <c r="AD66" i="25"/>
  <c r="AG66" i="25"/>
  <c r="AA66" i="25"/>
  <c r="U66" i="25"/>
  <c r="R66" i="25"/>
  <c r="X66" i="25"/>
  <c r="O81" i="25"/>
  <c r="AG81" i="25"/>
  <c r="AD81" i="25"/>
  <c r="AA81" i="25"/>
  <c r="X81" i="25"/>
  <c r="U81" i="25"/>
  <c r="R81" i="25"/>
  <c r="O91" i="25"/>
  <c r="AG91" i="25"/>
  <c r="AA91" i="25"/>
  <c r="AD91" i="25"/>
  <c r="X91" i="25"/>
  <c r="R91" i="25"/>
  <c r="U91" i="25"/>
  <c r="O95" i="25"/>
  <c r="AG95" i="25"/>
  <c r="AA95" i="25"/>
  <c r="AD95" i="25"/>
  <c r="X95" i="25"/>
  <c r="R95" i="25"/>
  <c r="U95" i="25"/>
  <c r="O101" i="25"/>
  <c r="AG101" i="25"/>
  <c r="AD101" i="25"/>
  <c r="AA101" i="25"/>
  <c r="X101" i="25"/>
  <c r="U101" i="25"/>
  <c r="R101" i="25"/>
  <c r="O105" i="25"/>
  <c r="AG105" i="25"/>
  <c r="AA105" i="25"/>
  <c r="AD105" i="25"/>
  <c r="X105" i="25"/>
  <c r="U105" i="25"/>
  <c r="R105" i="25"/>
  <c r="O110" i="25"/>
  <c r="AG110" i="25"/>
  <c r="AD110" i="25"/>
  <c r="AA110" i="25"/>
  <c r="X110" i="25"/>
  <c r="U110" i="25"/>
  <c r="R110" i="25"/>
  <c r="O114" i="25"/>
  <c r="AD114" i="25"/>
  <c r="AG114" i="25"/>
  <c r="AA114" i="25"/>
  <c r="X114" i="25"/>
  <c r="U114" i="25"/>
  <c r="R114" i="25"/>
  <c r="O118" i="25"/>
  <c r="AG118" i="25"/>
  <c r="AD118" i="25"/>
  <c r="AA118" i="25"/>
  <c r="R118" i="25"/>
  <c r="U118" i="25"/>
  <c r="X118" i="25"/>
  <c r="O123" i="25"/>
  <c r="AG123" i="25"/>
  <c r="AA123" i="25"/>
  <c r="AD123" i="25"/>
  <c r="X123" i="25"/>
  <c r="R123" i="25"/>
  <c r="U123" i="25"/>
  <c r="O128" i="25"/>
  <c r="AD128" i="25"/>
  <c r="AA128" i="25"/>
  <c r="AG128" i="25"/>
  <c r="X128" i="25"/>
  <c r="U128" i="25"/>
  <c r="R128" i="25"/>
  <c r="O132" i="25"/>
  <c r="AD132" i="25"/>
  <c r="AG132" i="25"/>
  <c r="AA132" i="25"/>
  <c r="X132" i="25"/>
  <c r="U132" i="25"/>
  <c r="R132" i="25"/>
  <c r="O137" i="25"/>
  <c r="AG137" i="25"/>
  <c r="AA137" i="25"/>
  <c r="X137" i="25"/>
  <c r="AD137" i="25"/>
  <c r="U137" i="25"/>
  <c r="R137" i="25"/>
  <c r="O142" i="25"/>
  <c r="AG142" i="25"/>
  <c r="AD142" i="25"/>
  <c r="AA142" i="25"/>
  <c r="U142" i="25"/>
  <c r="R142" i="25"/>
  <c r="X142" i="25"/>
  <c r="O146" i="25"/>
  <c r="Q146" i="25" s="1"/>
  <c r="AD146" i="25"/>
  <c r="AF146" i="25" s="1"/>
  <c r="AG146" i="25"/>
  <c r="AI146" i="25" s="1"/>
  <c r="AA146" i="25"/>
  <c r="AC146" i="25" s="1"/>
  <c r="X146" i="25"/>
  <c r="Z146" i="25" s="1"/>
  <c r="U146" i="25"/>
  <c r="W146" i="25" s="1"/>
  <c r="R146" i="25"/>
  <c r="T146" i="25" s="1"/>
  <c r="O151" i="25"/>
  <c r="AG151" i="25"/>
  <c r="AD151" i="25"/>
  <c r="R151" i="25"/>
  <c r="U151" i="25"/>
  <c r="X151" i="25"/>
  <c r="AA151" i="25"/>
  <c r="O156" i="25"/>
  <c r="AD156" i="25"/>
  <c r="AA156" i="25"/>
  <c r="AG156" i="25"/>
  <c r="X156" i="25"/>
  <c r="U156" i="25"/>
  <c r="R156" i="25"/>
  <c r="O160" i="25"/>
  <c r="AD160" i="25"/>
  <c r="AG160" i="25"/>
  <c r="AA160" i="25"/>
  <c r="X160" i="25"/>
  <c r="U160" i="25"/>
  <c r="R160" i="25"/>
  <c r="O164" i="25"/>
  <c r="AD164" i="25"/>
  <c r="AG164" i="25"/>
  <c r="AA164" i="25"/>
  <c r="X164" i="25"/>
  <c r="U164" i="25"/>
  <c r="R164" i="25"/>
  <c r="O169" i="25"/>
  <c r="AG169" i="25"/>
  <c r="AA169" i="25"/>
  <c r="X169" i="25"/>
  <c r="AD169" i="25"/>
  <c r="U169" i="25"/>
  <c r="R169" i="25"/>
  <c r="O173" i="25"/>
  <c r="AG173" i="25"/>
  <c r="AD173" i="25"/>
  <c r="AA173" i="25"/>
  <c r="X173" i="25"/>
  <c r="U173" i="25"/>
  <c r="R173" i="25"/>
  <c r="O178" i="25"/>
  <c r="AD178" i="25"/>
  <c r="AG178" i="25"/>
  <c r="AA178" i="25"/>
  <c r="X178" i="25"/>
  <c r="U178" i="25"/>
  <c r="R178" i="25"/>
  <c r="O182" i="25"/>
  <c r="AG182" i="25"/>
  <c r="AD182" i="25"/>
  <c r="AA182" i="25"/>
  <c r="R182" i="25"/>
  <c r="U182" i="25"/>
  <c r="X182" i="25"/>
  <c r="O187" i="25"/>
  <c r="AG187" i="25"/>
  <c r="AD187" i="25"/>
  <c r="AA187" i="25"/>
  <c r="X187" i="25"/>
  <c r="R187" i="25"/>
  <c r="U187" i="25"/>
  <c r="O191" i="25"/>
  <c r="AG191" i="25"/>
  <c r="AD191" i="25"/>
  <c r="AA191" i="25"/>
  <c r="R191" i="25"/>
  <c r="X191" i="25"/>
  <c r="U191" i="25"/>
  <c r="O196" i="25"/>
  <c r="AD196" i="25"/>
  <c r="AG196" i="25"/>
  <c r="AA196" i="25"/>
  <c r="X196" i="25"/>
  <c r="U196" i="25"/>
  <c r="R196" i="25"/>
  <c r="O201" i="25"/>
  <c r="AG201" i="25"/>
  <c r="X201" i="25"/>
  <c r="AD201" i="25"/>
  <c r="AA201" i="25"/>
  <c r="U201" i="25"/>
  <c r="R201" i="25"/>
  <c r="O225" i="25"/>
  <c r="AG225" i="25"/>
  <c r="AD225" i="25"/>
  <c r="AA225" i="25"/>
  <c r="X225" i="25"/>
  <c r="U225" i="25"/>
  <c r="R225" i="25"/>
  <c r="O230" i="25"/>
  <c r="AG230" i="25"/>
  <c r="AD230" i="25"/>
  <c r="X230" i="25"/>
  <c r="U230" i="25"/>
  <c r="R230" i="25"/>
  <c r="AA230" i="25"/>
  <c r="O236" i="25"/>
  <c r="AD236" i="25"/>
  <c r="AA236" i="25"/>
  <c r="AG236" i="25"/>
  <c r="X236" i="25"/>
  <c r="U236" i="25"/>
  <c r="R236" i="25"/>
  <c r="O241" i="25"/>
  <c r="AG241" i="25"/>
  <c r="AD241" i="25"/>
  <c r="X241" i="25"/>
  <c r="U241" i="25"/>
  <c r="AA241" i="25"/>
  <c r="R241" i="25"/>
  <c r="O246" i="25"/>
  <c r="AG246" i="25"/>
  <c r="AD246" i="25"/>
  <c r="AA246" i="25"/>
  <c r="X246" i="25"/>
  <c r="U246" i="25"/>
  <c r="R246" i="25"/>
  <c r="O251" i="25"/>
  <c r="AG251" i="25"/>
  <c r="AD251" i="25"/>
  <c r="X251" i="25"/>
  <c r="R251" i="25"/>
  <c r="U251" i="25"/>
  <c r="AA251" i="25"/>
  <c r="O256" i="25"/>
  <c r="AD256" i="25"/>
  <c r="AG256" i="25"/>
  <c r="AA256" i="25"/>
  <c r="X256" i="25"/>
  <c r="U256" i="25"/>
  <c r="R256" i="25"/>
  <c r="O262" i="25"/>
  <c r="AG262" i="25"/>
  <c r="AD262" i="25"/>
  <c r="X262" i="25"/>
  <c r="U262" i="25"/>
  <c r="R262" i="25"/>
  <c r="AA262" i="25"/>
  <c r="O266" i="25"/>
  <c r="AD266" i="25"/>
  <c r="AG266" i="25"/>
  <c r="AA266" i="25"/>
  <c r="X266" i="25"/>
  <c r="R266" i="25"/>
  <c r="U266" i="25"/>
  <c r="O120" i="25"/>
  <c r="AD120" i="25"/>
  <c r="AG120" i="25"/>
  <c r="AA120" i="25"/>
  <c r="X120" i="25"/>
  <c r="U120" i="25"/>
  <c r="R120" i="25"/>
  <c r="O231" i="25"/>
  <c r="AG231" i="25"/>
  <c r="AA231" i="25"/>
  <c r="AD231" i="25"/>
  <c r="U231" i="25"/>
  <c r="R231" i="25"/>
  <c r="X231" i="25"/>
  <c r="O271" i="25"/>
  <c r="AG271" i="25"/>
  <c r="AD271" i="25"/>
  <c r="R271" i="25"/>
  <c r="X271" i="25"/>
  <c r="AA271" i="25"/>
  <c r="U271" i="25"/>
  <c r="O275" i="25"/>
  <c r="AG275" i="25"/>
  <c r="AD275" i="25"/>
  <c r="AA275" i="25"/>
  <c r="R275" i="25"/>
  <c r="X275" i="25"/>
  <c r="U275" i="25"/>
  <c r="O279" i="25"/>
  <c r="AG279" i="25"/>
  <c r="AI279" i="25" s="1"/>
  <c r="AD279" i="25"/>
  <c r="AF279" i="25" s="1"/>
  <c r="AA279" i="25"/>
  <c r="AC279" i="25" s="1"/>
  <c r="U279" i="25"/>
  <c r="W279" i="25" s="1"/>
  <c r="R279" i="25"/>
  <c r="T279" i="25" s="1"/>
  <c r="X279" i="25"/>
  <c r="Z279" i="25" s="1"/>
  <c r="O284" i="25"/>
  <c r="AD284" i="25"/>
  <c r="AA284" i="25"/>
  <c r="X284" i="25"/>
  <c r="U284" i="25"/>
  <c r="AG284" i="25"/>
  <c r="R284" i="25"/>
  <c r="O221" i="25"/>
  <c r="Q221" i="25" s="1"/>
  <c r="AG221" i="25"/>
  <c r="AI221" i="25" s="1"/>
  <c r="AD221" i="25"/>
  <c r="AF221" i="25" s="1"/>
  <c r="X221" i="25"/>
  <c r="Z221" i="25" s="1"/>
  <c r="AA221" i="25"/>
  <c r="AC221" i="25" s="1"/>
  <c r="U221" i="25"/>
  <c r="W221" i="25" s="1"/>
  <c r="R221" i="25"/>
  <c r="T221" i="25" s="1"/>
  <c r="O227" i="25"/>
  <c r="AG227" i="25"/>
  <c r="AD227" i="25"/>
  <c r="AA227" i="25"/>
  <c r="R227" i="25"/>
  <c r="X227" i="25"/>
  <c r="U227" i="25"/>
  <c r="O232" i="25"/>
  <c r="AD232" i="25"/>
  <c r="AG232" i="25"/>
  <c r="AA232" i="25"/>
  <c r="X232" i="25"/>
  <c r="U232" i="25"/>
  <c r="R232" i="25"/>
  <c r="O237" i="25"/>
  <c r="AG237" i="25"/>
  <c r="AD237" i="25"/>
  <c r="AA237" i="25"/>
  <c r="U237" i="25"/>
  <c r="R237" i="25"/>
  <c r="X237" i="25"/>
  <c r="O242" i="25"/>
  <c r="AD242" i="25"/>
  <c r="AG242" i="25"/>
  <c r="AA242" i="25"/>
  <c r="U242" i="25"/>
  <c r="R242" i="25"/>
  <c r="X242" i="25"/>
  <c r="O247" i="25"/>
  <c r="AG247" i="25"/>
  <c r="AD247" i="25"/>
  <c r="AA247" i="25"/>
  <c r="U247" i="25"/>
  <c r="R247" i="25"/>
  <c r="X247" i="25"/>
  <c r="O252" i="25"/>
  <c r="AD252" i="25"/>
  <c r="AA252" i="25"/>
  <c r="AG252" i="25"/>
  <c r="X252" i="25"/>
  <c r="U252" i="25"/>
  <c r="R252" i="25"/>
  <c r="O257" i="25"/>
  <c r="AG257" i="25"/>
  <c r="AD257" i="25"/>
  <c r="AA257" i="25"/>
  <c r="X257" i="25"/>
  <c r="U257" i="25"/>
  <c r="R257" i="25"/>
  <c r="O263" i="25"/>
  <c r="AG263" i="25"/>
  <c r="AA263" i="25"/>
  <c r="U263" i="25"/>
  <c r="R263" i="25"/>
  <c r="X263" i="25"/>
  <c r="AD263" i="25"/>
  <c r="O267" i="25"/>
  <c r="AG267" i="25"/>
  <c r="AD267" i="25"/>
  <c r="AA267" i="25"/>
  <c r="X267" i="25"/>
  <c r="R267" i="25"/>
  <c r="U267" i="25"/>
  <c r="O135" i="25"/>
  <c r="AG135" i="25"/>
  <c r="AA135" i="25"/>
  <c r="AD135" i="25"/>
  <c r="R135" i="25"/>
  <c r="U135" i="25"/>
  <c r="X135" i="25"/>
  <c r="O239" i="25"/>
  <c r="AG239" i="25"/>
  <c r="AD239" i="25"/>
  <c r="R239" i="25"/>
  <c r="X239" i="25"/>
  <c r="AA239" i="25"/>
  <c r="U239" i="25"/>
  <c r="O272" i="25"/>
  <c r="AD272" i="25"/>
  <c r="AG272" i="25"/>
  <c r="AA272" i="25"/>
  <c r="X272" i="25"/>
  <c r="U272" i="25"/>
  <c r="R272" i="25"/>
  <c r="O276" i="25"/>
  <c r="AD276" i="25"/>
  <c r="AG276" i="25"/>
  <c r="AA276" i="25"/>
  <c r="X276" i="25"/>
  <c r="U276" i="25"/>
  <c r="R276" i="25"/>
  <c r="O280" i="25"/>
  <c r="AD280" i="25"/>
  <c r="AG280" i="25"/>
  <c r="AA280" i="25"/>
  <c r="X280" i="25"/>
  <c r="U280" i="25"/>
  <c r="R280" i="25"/>
  <c r="O285" i="25"/>
  <c r="AG285" i="25"/>
  <c r="AD285" i="25"/>
  <c r="AA285" i="25"/>
  <c r="U285" i="25"/>
  <c r="X285" i="25"/>
  <c r="R285" i="25"/>
  <c r="Q116" i="25"/>
  <c r="Q198" i="25"/>
  <c r="Q80" i="25"/>
  <c r="Q255" i="25"/>
  <c r="Q282" i="25"/>
  <c r="Q29" i="25"/>
  <c r="Q37" i="25"/>
  <c r="Q45" i="25"/>
  <c r="Q14" i="25"/>
  <c r="Q93" i="25"/>
  <c r="Q228" i="25"/>
  <c r="Q131" i="25"/>
  <c r="Q22" i="25"/>
  <c r="Q48" i="25"/>
  <c r="Q204" i="25"/>
  <c r="Q279" i="25"/>
  <c r="Q54" i="25"/>
  <c r="Q67" i="25"/>
  <c r="Q106" i="25"/>
  <c r="Q161" i="25"/>
  <c r="Q170" i="25"/>
  <c r="Q179" i="25"/>
  <c r="Q5" i="25"/>
  <c r="N43" i="25"/>
  <c r="N44" i="25"/>
  <c r="D28" i="4"/>
  <c r="E28" i="4"/>
  <c r="F28" i="4"/>
  <c r="G28" i="4"/>
  <c r="H28" i="4"/>
  <c r="I28" i="4"/>
  <c r="J28" i="4"/>
  <c r="K28" i="4"/>
  <c r="L28" i="4"/>
  <c r="M28" i="4"/>
  <c r="N28" i="4"/>
  <c r="C28" i="4"/>
  <c r="O4" i="4"/>
  <c r="U4" i="4" s="1"/>
  <c r="O5" i="4"/>
  <c r="U5" i="4" s="1"/>
  <c r="O6" i="4"/>
  <c r="U6" i="4" s="1"/>
  <c r="O7" i="4"/>
  <c r="U7" i="4" s="1"/>
  <c r="O8" i="4"/>
  <c r="U8" i="4" s="1"/>
  <c r="O9" i="4"/>
  <c r="U9" i="4" s="1"/>
  <c r="O10" i="4"/>
  <c r="U10" i="4" s="1"/>
  <c r="O11" i="4"/>
  <c r="U11" i="4" s="1"/>
  <c r="O12" i="4"/>
  <c r="U12" i="4" s="1"/>
  <c r="O13" i="4"/>
  <c r="U13" i="4" s="1"/>
  <c r="O15" i="4"/>
  <c r="U15" i="4" s="1"/>
  <c r="O17" i="4"/>
  <c r="U17" i="4" s="1"/>
  <c r="O18" i="4"/>
  <c r="U18" i="4" s="1"/>
  <c r="O19" i="4"/>
  <c r="U19" i="4" s="1"/>
  <c r="O20" i="4"/>
  <c r="U20" i="4" s="1"/>
  <c r="O22" i="4"/>
  <c r="U22" i="4" s="1"/>
  <c r="O23" i="4"/>
  <c r="U23" i="4" s="1"/>
  <c r="O24" i="4"/>
  <c r="O25" i="4"/>
  <c r="O26" i="4"/>
  <c r="U26" i="4" s="1"/>
  <c r="O27" i="4"/>
  <c r="U27" i="4" s="1"/>
  <c r="N101" i="4"/>
  <c r="M101" i="4"/>
  <c r="L101" i="4"/>
  <c r="K101" i="4"/>
  <c r="J101" i="4"/>
  <c r="I101" i="4"/>
  <c r="H101" i="4"/>
  <c r="G101" i="4"/>
  <c r="F101" i="4"/>
  <c r="E101" i="4"/>
  <c r="D101" i="4"/>
  <c r="C101" i="4"/>
  <c r="H94" i="4"/>
  <c r="N94" i="4"/>
  <c r="M94" i="4"/>
  <c r="L94" i="4"/>
  <c r="K94" i="4"/>
  <c r="J94" i="4"/>
  <c r="I94" i="4"/>
  <c r="G94" i="4"/>
  <c r="E94" i="4"/>
  <c r="D94" i="4"/>
  <c r="C94" i="4"/>
  <c r="D61" i="4"/>
  <c r="E61" i="4"/>
  <c r="F61" i="4"/>
  <c r="G61" i="4"/>
  <c r="J61" i="4"/>
  <c r="K61" i="4"/>
  <c r="L61" i="4"/>
  <c r="M61" i="4"/>
  <c r="N61" i="4"/>
  <c r="O61" i="4"/>
  <c r="P61" i="4"/>
  <c r="F95" i="4" s="1"/>
  <c r="Q61" i="4"/>
  <c r="R61" i="4"/>
  <c r="S61" i="4"/>
  <c r="T61" i="4"/>
  <c r="V61" i="4"/>
  <c r="W61" i="4"/>
  <c r="X61" i="4"/>
  <c r="Y61" i="4"/>
  <c r="H95" i="4" s="1"/>
  <c r="Z61" i="4"/>
  <c r="AA61" i="4"/>
  <c r="AB61" i="4"/>
  <c r="AC61" i="4"/>
  <c r="AD61" i="4"/>
  <c r="AE61" i="4"/>
  <c r="AF61" i="4"/>
  <c r="AG61" i="4"/>
  <c r="AH61" i="4"/>
  <c r="AI61" i="4"/>
  <c r="AJ61" i="4"/>
  <c r="AK61" i="4"/>
  <c r="AL61" i="4"/>
  <c r="AM61" i="4"/>
  <c r="AN61" i="4"/>
  <c r="AO61" i="4"/>
  <c r="AP61" i="4"/>
  <c r="AQ61" i="4"/>
  <c r="AR61" i="4"/>
  <c r="AS61" i="4"/>
  <c r="AT61" i="4"/>
  <c r="AU61" i="4"/>
  <c r="AV61" i="4"/>
  <c r="AW61" i="4"/>
  <c r="AX61" i="4"/>
  <c r="AY61" i="4"/>
  <c r="AZ61" i="4"/>
  <c r="BA61" i="4"/>
  <c r="BB61" i="4"/>
  <c r="BC61" i="4"/>
  <c r="C61" i="4"/>
  <c r="O44" i="25" l="1"/>
  <c r="AG44" i="25"/>
  <c r="AD44" i="25"/>
  <c r="U44" i="25"/>
  <c r="AA44" i="25"/>
  <c r="R44" i="25"/>
  <c r="X44" i="25"/>
  <c r="AF40" i="25"/>
  <c r="T40" i="25"/>
  <c r="AI40" i="25"/>
  <c r="W40" i="25"/>
  <c r="AC40" i="25"/>
  <c r="Z40" i="25"/>
  <c r="Q40" i="25"/>
  <c r="O43" i="25"/>
  <c r="Q43" i="25" s="1"/>
  <c r="AG43" i="25"/>
  <c r="AI43" i="25" s="1"/>
  <c r="AA43" i="25"/>
  <c r="AC43" i="25" s="1"/>
  <c r="AD43" i="25"/>
  <c r="AF43" i="25" s="1"/>
  <c r="X43" i="25"/>
  <c r="Z43" i="25" s="1"/>
  <c r="U43" i="25"/>
  <c r="W43" i="25" s="1"/>
  <c r="R43" i="25"/>
  <c r="T43" i="25" s="1"/>
  <c r="P25" i="4"/>
  <c r="R25" i="4" s="1"/>
  <c r="S25" i="4" s="1"/>
  <c r="U25" i="4"/>
  <c r="P24" i="4"/>
  <c r="R24" i="4" s="1"/>
  <c r="S24" i="4" s="1"/>
  <c r="U24" i="4"/>
  <c r="C95" i="4"/>
  <c r="E95" i="4"/>
  <c r="G95" i="4"/>
  <c r="I95" i="4"/>
  <c r="J95" i="4"/>
  <c r="N78" i="4"/>
  <c r="N79" i="4"/>
  <c r="N80" i="4"/>
  <c r="N81" i="4"/>
  <c r="N82" i="4"/>
  <c r="N83" i="4"/>
  <c r="N84" i="4"/>
  <c r="N85" i="4"/>
  <c r="N86" i="4"/>
  <c r="N87" i="4"/>
  <c r="N88" i="4"/>
  <c r="N89" i="4"/>
  <c r="N90" i="4"/>
  <c r="N91" i="4"/>
  <c r="N92" i="4"/>
  <c r="N93" i="4"/>
  <c r="N95" i="4"/>
  <c r="M78" i="4"/>
  <c r="M79" i="4"/>
  <c r="M80" i="4"/>
  <c r="M81" i="4"/>
  <c r="M82" i="4"/>
  <c r="M83" i="4"/>
  <c r="M84" i="4"/>
  <c r="M85" i="4"/>
  <c r="M86" i="4"/>
  <c r="M87" i="4"/>
  <c r="M88" i="4"/>
  <c r="M89" i="4"/>
  <c r="M90" i="4"/>
  <c r="M91" i="4"/>
  <c r="M92" i="4"/>
  <c r="M93" i="4"/>
  <c r="M95" i="4"/>
  <c r="L78" i="4"/>
  <c r="L79" i="4"/>
  <c r="L80" i="4"/>
  <c r="L81" i="4"/>
  <c r="L82" i="4"/>
  <c r="L83" i="4"/>
  <c r="L84" i="4"/>
  <c r="L85" i="4"/>
  <c r="L86" i="4"/>
  <c r="L87" i="4"/>
  <c r="L88" i="4"/>
  <c r="L89" i="4"/>
  <c r="L90" i="4"/>
  <c r="L91" i="4"/>
  <c r="L92" i="4"/>
  <c r="L93" i="4"/>
  <c r="L95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5" i="4"/>
  <c r="J78" i="4"/>
  <c r="J79" i="4"/>
  <c r="J80" i="4"/>
  <c r="J81" i="4"/>
  <c r="J82" i="4"/>
  <c r="J83" i="4"/>
  <c r="J84" i="4"/>
  <c r="J85" i="4"/>
  <c r="J86" i="4"/>
  <c r="J87" i="4"/>
  <c r="J88" i="4"/>
  <c r="J89" i="4"/>
  <c r="J90" i="4"/>
  <c r="J91" i="4"/>
  <c r="J92" i="4"/>
  <c r="J93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G78" i="4"/>
  <c r="G79" i="4"/>
  <c r="G80" i="4"/>
  <c r="G81" i="4"/>
  <c r="G82" i="4"/>
  <c r="G83" i="4"/>
  <c r="G84" i="4"/>
  <c r="G85" i="4"/>
  <c r="G86" i="4"/>
  <c r="G87" i="4"/>
  <c r="G88" i="4"/>
  <c r="G89" i="4"/>
  <c r="G90" i="4"/>
  <c r="G91" i="4"/>
  <c r="G92" i="4"/>
  <c r="G93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D78" i="4"/>
  <c r="D79" i="4"/>
  <c r="D80" i="4"/>
  <c r="D81" i="4"/>
  <c r="D82" i="4"/>
  <c r="D84" i="4"/>
  <c r="D85" i="4"/>
  <c r="D86" i="4"/>
  <c r="D88" i="4"/>
  <c r="D89" i="4"/>
  <c r="D90" i="4"/>
  <c r="D91" i="4"/>
  <c r="D92" i="4"/>
  <c r="D93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N75" i="4"/>
  <c r="N76" i="4"/>
  <c r="N77" i="4"/>
  <c r="M75" i="4"/>
  <c r="M76" i="4"/>
  <c r="M77" i="4"/>
  <c r="L75" i="4"/>
  <c r="L76" i="4"/>
  <c r="L77" i="4"/>
  <c r="K75" i="4"/>
  <c r="K76" i="4"/>
  <c r="K77" i="4"/>
  <c r="J75" i="4"/>
  <c r="J76" i="4"/>
  <c r="J77" i="4"/>
  <c r="I75" i="4"/>
  <c r="I76" i="4"/>
  <c r="I77" i="4"/>
  <c r="H75" i="4"/>
  <c r="H76" i="4"/>
  <c r="H77" i="4"/>
  <c r="G75" i="4"/>
  <c r="G76" i="4"/>
  <c r="G77" i="4"/>
  <c r="F75" i="4"/>
  <c r="F76" i="4"/>
  <c r="F77" i="4"/>
  <c r="E75" i="4"/>
  <c r="E76" i="4"/>
  <c r="E77" i="4"/>
  <c r="D75" i="4"/>
  <c r="D76" i="4"/>
  <c r="D77" i="4"/>
  <c r="C76" i="4"/>
  <c r="C77" i="4"/>
  <c r="C78" i="4"/>
  <c r="N71" i="4"/>
  <c r="N72" i="4"/>
  <c r="N73" i="4"/>
  <c r="N74" i="4"/>
  <c r="M71" i="4"/>
  <c r="M72" i="4"/>
  <c r="M73" i="4"/>
  <c r="M74" i="4"/>
  <c r="L71" i="4"/>
  <c r="L72" i="4"/>
  <c r="L73" i="4"/>
  <c r="L74" i="4"/>
  <c r="K71" i="4"/>
  <c r="K72" i="4"/>
  <c r="K73" i="4"/>
  <c r="K74" i="4"/>
  <c r="J73" i="4"/>
  <c r="J74" i="4"/>
  <c r="I71" i="4"/>
  <c r="I72" i="4"/>
  <c r="I73" i="4"/>
  <c r="I74" i="4"/>
  <c r="H71" i="4"/>
  <c r="H72" i="4"/>
  <c r="H73" i="4"/>
  <c r="H74" i="4"/>
  <c r="G71" i="4"/>
  <c r="G72" i="4"/>
  <c r="G73" i="4"/>
  <c r="G74" i="4"/>
  <c r="F71" i="4"/>
  <c r="F72" i="4"/>
  <c r="F73" i="4"/>
  <c r="F74" i="4"/>
  <c r="E71" i="4"/>
  <c r="E72" i="4"/>
  <c r="E73" i="4"/>
  <c r="E74" i="4"/>
  <c r="D71" i="4"/>
  <c r="D72" i="4"/>
  <c r="D73" i="4"/>
  <c r="D74" i="4"/>
  <c r="C74" i="4"/>
  <c r="C75" i="4"/>
  <c r="C71" i="4"/>
  <c r="J71" i="4"/>
  <c r="C72" i="4"/>
  <c r="J72" i="4"/>
  <c r="C73" i="4"/>
  <c r="N70" i="4"/>
  <c r="M70" i="4"/>
  <c r="L70" i="4"/>
  <c r="K70" i="4"/>
  <c r="J70" i="4"/>
  <c r="I70" i="4"/>
  <c r="H70" i="4"/>
  <c r="G70" i="4"/>
  <c r="F70" i="4"/>
  <c r="E70" i="4"/>
  <c r="D70" i="4"/>
  <c r="C70" i="4"/>
  <c r="BO65" i="4"/>
  <c r="BN65" i="4"/>
  <c r="BM65" i="4"/>
  <c r="BL65" i="4"/>
  <c r="BK65" i="4"/>
  <c r="BJ65" i="4"/>
  <c r="BI65" i="4"/>
  <c r="BH65" i="4"/>
  <c r="BG65" i="4"/>
  <c r="BF65" i="4"/>
  <c r="BE65" i="4"/>
  <c r="BD65" i="4"/>
  <c r="BC65" i="4"/>
  <c r="BB65" i="4"/>
  <c r="BA65" i="4"/>
  <c r="AZ65" i="4"/>
  <c r="AY65" i="4"/>
  <c r="AX65" i="4"/>
  <c r="AW65" i="4"/>
  <c r="AV65" i="4"/>
  <c r="AU65" i="4"/>
  <c r="AT65" i="4"/>
  <c r="AS65" i="4"/>
  <c r="AR65" i="4"/>
  <c r="AQ65" i="4"/>
  <c r="AP65" i="4"/>
  <c r="AO65" i="4"/>
  <c r="AN65" i="4"/>
  <c r="AM65" i="4"/>
  <c r="AL65" i="4"/>
  <c r="AK65" i="4"/>
  <c r="AJ65" i="4"/>
  <c r="AI65" i="4"/>
  <c r="AH65" i="4"/>
  <c r="AG65" i="4"/>
  <c r="AF65" i="4"/>
  <c r="AE65" i="4"/>
  <c r="AD65" i="4"/>
  <c r="AC65" i="4"/>
  <c r="AB65" i="4"/>
  <c r="AA65" i="4"/>
  <c r="Z65" i="4"/>
  <c r="Y65" i="4"/>
  <c r="X65" i="4"/>
  <c r="W65" i="4"/>
  <c r="V65" i="4"/>
  <c r="T65" i="4"/>
  <c r="S65" i="4"/>
  <c r="R65" i="4"/>
  <c r="Q65" i="4"/>
  <c r="P65" i="4"/>
  <c r="O65" i="4"/>
  <c r="N65" i="4"/>
  <c r="M65" i="4"/>
  <c r="L65" i="4"/>
  <c r="K65" i="4"/>
  <c r="J65" i="4"/>
  <c r="I65" i="4"/>
  <c r="H65" i="4"/>
  <c r="G65" i="4"/>
  <c r="F65" i="4"/>
  <c r="E65" i="4"/>
  <c r="D65" i="4"/>
  <c r="C65" i="4"/>
  <c r="BO64" i="4"/>
  <c r="BN64" i="4"/>
  <c r="BM64" i="4"/>
  <c r="BL64" i="4"/>
  <c r="BK64" i="4"/>
  <c r="BJ64" i="4"/>
  <c r="BI64" i="4"/>
  <c r="BH64" i="4"/>
  <c r="BG64" i="4"/>
  <c r="BF64" i="4"/>
  <c r="BE64" i="4"/>
  <c r="BD64" i="4"/>
  <c r="BC64" i="4"/>
  <c r="BB64" i="4"/>
  <c r="BA64" i="4"/>
  <c r="AZ64" i="4"/>
  <c r="AY64" i="4"/>
  <c r="AX64" i="4"/>
  <c r="AW64" i="4"/>
  <c r="AV64" i="4"/>
  <c r="AU64" i="4"/>
  <c r="AT64" i="4"/>
  <c r="AS64" i="4"/>
  <c r="AR64" i="4"/>
  <c r="AQ64" i="4"/>
  <c r="AP64" i="4"/>
  <c r="AO64" i="4"/>
  <c r="AN64" i="4"/>
  <c r="AM64" i="4"/>
  <c r="AL64" i="4"/>
  <c r="AK64" i="4"/>
  <c r="AJ64" i="4"/>
  <c r="AI64" i="4"/>
  <c r="AH64" i="4"/>
  <c r="AG64" i="4"/>
  <c r="AF64" i="4"/>
  <c r="AE64" i="4"/>
  <c r="AD64" i="4"/>
  <c r="AC64" i="4"/>
  <c r="AB64" i="4"/>
  <c r="AA64" i="4"/>
  <c r="Z64" i="4"/>
  <c r="Y64" i="4"/>
  <c r="X64" i="4"/>
  <c r="W64" i="4"/>
  <c r="V64" i="4"/>
  <c r="T64" i="4"/>
  <c r="S64" i="4"/>
  <c r="R64" i="4"/>
  <c r="Q64" i="4"/>
  <c r="P64" i="4"/>
  <c r="O64" i="4"/>
  <c r="N64" i="4"/>
  <c r="M64" i="4"/>
  <c r="L64" i="4"/>
  <c r="K64" i="4"/>
  <c r="J64" i="4"/>
  <c r="G64" i="4"/>
  <c r="F64" i="4"/>
  <c r="E64" i="4"/>
  <c r="D64" i="4"/>
  <c r="C64" i="4"/>
  <c r="BO63" i="4"/>
  <c r="BN63" i="4"/>
  <c r="BM63" i="4"/>
  <c r="BL63" i="4"/>
  <c r="BK63" i="4"/>
  <c r="BJ63" i="4"/>
  <c r="BI63" i="4"/>
  <c r="BH63" i="4"/>
  <c r="BG63" i="4"/>
  <c r="BF63" i="4"/>
  <c r="BE63" i="4"/>
  <c r="BD63" i="4"/>
  <c r="BC63" i="4"/>
  <c r="BB63" i="4"/>
  <c r="BA63" i="4"/>
  <c r="AZ63" i="4"/>
  <c r="AY63" i="4"/>
  <c r="AX63" i="4"/>
  <c r="AW63" i="4"/>
  <c r="AV63" i="4"/>
  <c r="AU63" i="4"/>
  <c r="AT63" i="4"/>
  <c r="AS63" i="4"/>
  <c r="AR63" i="4"/>
  <c r="AQ63" i="4"/>
  <c r="AP63" i="4"/>
  <c r="AO63" i="4"/>
  <c r="AN63" i="4"/>
  <c r="AM63" i="4"/>
  <c r="AL63" i="4"/>
  <c r="AK63" i="4"/>
  <c r="AJ63" i="4"/>
  <c r="AI63" i="4"/>
  <c r="AH63" i="4"/>
  <c r="AG63" i="4"/>
  <c r="AF63" i="4"/>
  <c r="AE63" i="4"/>
  <c r="AD63" i="4"/>
  <c r="AC63" i="4"/>
  <c r="AB63" i="4"/>
  <c r="AA63" i="4"/>
  <c r="Z63" i="4"/>
  <c r="Y63" i="4"/>
  <c r="X63" i="4"/>
  <c r="W63" i="4"/>
  <c r="V63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O62" i="4"/>
  <c r="BN62" i="4"/>
  <c r="BM62" i="4"/>
  <c r="BL62" i="4"/>
  <c r="BK62" i="4"/>
  <c r="BJ62" i="4"/>
  <c r="BI62" i="4"/>
  <c r="BH62" i="4"/>
  <c r="BG62" i="4"/>
  <c r="BF62" i="4"/>
  <c r="BE62" i="4"/>
  <c r="BD62" i="4"/>
  <c r="BC62" i="4"/>
  <c r="BB62" i="4"/>
  <c r="BA62" i="4"/>
  <c r="AZ62" i="4"/>
  <c r="AY62" i="4"/>
  <c r="AX62" i="4"/>
  <c r="AW62" i="4"/>
  <c r="AV62" i="4"/>
  <c r="AU62" i="4"/>
  <c r="AT62" i="4"/>
  <c r="AS62" i="4"/>
  <c r="AR62" i="4"/>
  <c r="AQ62" i="4"/>
  <c r="AP62" i="4"/>
  <c r="AO62" i="4"/>
  <c r="AN62" i="4"/>
  <c r="AM62" i="4"/>
  <c r="AL62" i="4"/>
  <c r="AK62" i="4"/>
  <c r="AJ62" i="4"/>
  <c r="AI62" i="4"/>
  <c r="AH62" i="4"/>
  <c r="AG62" i="4"/>
  <c r="AF62" i="4"/>
  <c r="AE62" i="4"/>
  <c r="AD62" i="4"/>
  <c r="AC62" i="4"/>
  <c r="AB62" i="4"/>
  <c r="AA62" i="4"/>
  <c r="Z62" i="4"/>
  <c r="Y62" i="4"/>
  <c r="X62" i="4"/>
  <c r="W62" i="4"/>
  <c r="V62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I53" i="4"/>
  <c r="H53" i="4"/>
  <c r="I49" i="4"/>
  <c r="H49" i="4"/>
  <c r="D35" i="4"/>
  <c r="E35" i="4" s="1"/>
  <c r="F35" i="4" s="1"/>
  <c r="G35" i="4" s="1"/>
  <c r="H35" i="4" s="1"/>
  <c r="I35" i="4" s="1"/>
  <c r="J35" i="4" s="1"/>
  <c r="K35" i="4" s="1"/>
  <c r="L35" i="4" s="1"/>
  <c r="M35" i="4" s="1"/>
  <c r="N35" i="4" s="1"/>
  <c r="O35" i="4" s="1"/>
  <c r="P35" i="4" s="1"/>
  <c r="Q35" i="4" s="1"/>
  <c r="R35" i="4" s="1"/>
  <c r="S35" i="4" s="1"/>
  <c r="T35" i="4" s="1"/>
  <c r="V35" i="4" s="1"/>
  <c r="W35" i="4" s="1"/>
  <c r="X35" i="4" s="1"/>
  <c r="Y35" i="4" s="1"/>
  <c r="Z35" i="4" s="1"/>
  <c r="AA35" i="4" s="1"/>
  <c r="AB35" i="4" s="1"/>
  <c r="AC35" i="4" s="1"/>
  <c r="AD35" i="4" s="1"/>
  <c r="AE35" i="4" s="1"/>
  <c r="AF35" i="4" s="1"/>
  <c r="AG35" i="4" s="1"/>
  <c r="AH35" i="4" s="1"/>
  <c r="AI35" i="4" s="1"/>
  <c r="AJ35" i="4" s="1"/>
  <c r="AK35" i="4" s="1"/>
  <c r="AL35" i="4" s="1"/>
  <c r="AM35" i="4" s="1"/>
  <c r="AN35" i="4" s="1"/>
  <c r="AO35" i="4" s="1"/>
  <c r="AP35" i="4" s="1"/>
  <c r="AQ35" i="4" s="1"/>
  <c r="AR35" i="4" s="1"/>
  <c r="AS35" i="4" s="1"/>
  <c r="AT35" i="4" s="1"/>
  <c r="AU35" i="4" s="1"/>
  <c r="AV35" i="4" s="1"/>
  <c r="AW35" i="4" s="1"/>
  <c r="AX35" i="4" s="1"/>
  <c r="AY35" i="4" s="1"/>
  <c r="AZ35" i="4" s="1"/>
  <c r="BA35" i="4" s="1"/>
  <c r="BB35" i="4" s="1"/>
  <c r="BC35" i="4" s="1"/>
  <c r="BD35" i="4" s="1"/>
  <c r="BE35" i="4" s="1"/>
  <c r="BF35" i="4" s="1"/>
  <c r="BG35" i="4" s="1"/>
  <c r="BH35" i="4" s="1"/>
  <c r="BI35" i="4" s="1"/>
  <c r="BJ35" i="4" s="1"/>
  <c r="BK35" i="4" s="1"/>
  <c r="BL35" i="4" s="1"/>
  <c r="BM35" i="4" s="1"/>
  <c r="BN35" i="4" s="1"/>
  <c r="BO35" i="4" s="1"/>
  <c r="BP35" i="4" s="1"/>
  <c r="D34" i="4"/>
  <c r="E34" i="4" s="1"/>
  <c r="F34" i="4" s="1"/>
  <c r="G34" i="4" s="1"/>
  <c r="H34" i="4" s="1"/>
  <c r="I34" i="4" s="1"/>
  <c r="J34" i="4" s="1"/>
  <c r="K34" i="4" s="1"/>
  <c r="L34" i="4" s="1"/>
  <c r="M34" i="4" s="1"/>
  <c r="N34" i="4" s="1"/>
  <c r="O34" i="4" s="1"/>
  <c r="P34" i="4" s="1"/>
  <c r="Q34" i="4" s="1"/>
  <c r="R34" i="4" s="1"/>
  <c r="S34" i="4" s="1"/>
  <c r="T34" i="4" s="1"/>
  <c r="V34" i="4" s="1"/>
  <c r="W34" i="4" s="1"/>
  <c r="X34" i="4" s="1"/>
  <c r="Y34" i="4" s="1"/>
  <c r="Z34" i="4" s="1"/>
  <c r="AA34" i="4" s="1"/>
  <c r="AB34" i="4" s="1"/>
  <c r="AC34" i="4" s="1"/>
  <c r="AD34" i="4" s="1"/>
  <c r="AE34" i="4" s="1"/>
  <c r="AF34" i="4" s="1"/>
  <c r="AG34" i="4" s="1"/>
  <c r="AH34" i="4" s="1"/>
  <c r="AI34" i="4" s="1"/>
  <c r="AJ34" i="4" s="1"/>
  <c r="AK34" i="4" s="1"/>
  <c r="AL34" i="4" s="1"/>
  <c r="AM34" i="4" s="1"/>
  <c r="AN34" i="4" s="1"/>
  <c r="AO34" i="4" s="1"/>
  <c r="AP34" i="4" s="1"/>
  <c r="AQ34" i="4" s="1"/>
  <c r="AR34" i="4" s="1"/>
  <c r="AS34" i="4" s="1"/>
  <c r="AT34" i="4" s="1"/>
  <c r="AU34" i="4" s="1"/>
  <c r="AV34" i="4" s="1"/>
  <c r="AW34" i="4" s="1"/>
  <c r="AX34" i="4" s="1"/>
  <c r="AY34" i="4" s="1"/>
  <c r="AZ34" i="4" s="1"/>
  <c r="BA34" i="4" s="1"/>
  <c r="BB34" i="4" s="1"/>
  <c r="BC34" i="4" s="1"/>
  <c r="BD34" i="4" s="1"/>
  <c r="BE34" i="4" s="1"/>
  <c r="BF34" i="4" s="1"/>
  <c r="BG34" i="4" s="1"/>
  <c r="BH34" i="4" s="1"/>
  <c r="BI34" i="4" s="1"/>
  <c r="BJ34" i="4" s="1"/>
  <c r="BK34" i="4" s="1"/>
  <c r="BL34" i="4" s="1"/>
  <c r="BM34" i="4" s="1"/>
  <c r="BN34" i="4" s="1"/>
  <c r="BO34" i="4" s="1"/>
  <c r="BP34" i="4" s="1"/>
  <c r="D87" i="4" l="1"/>
  <c r="E66" i="4"/>
  <c r="M66" i="4"/>
  <c r="Q66" i="4"/>
  <c r="V66" i="4"/>
  <c r="Z66" i="4"/>
  <c r="AD66" i="4"/>
  <c r="AH66" i="4"/>
  <c r="AL66" i="4"/>
  <c r="AP66" i="4"/>
  <c r="AT66" i="4"/>
  <c r="AX66" i="4"/>
  <c r="BB66" i="4"/>
  <c r="BF66" i="4"/>
  <c r="BJ66" i="4"/>
  <c r="BN66" i="4"/>
  <c r="F66" i="4"/>
  <c r="M96" i="4"/>
  <c r="H61" i="4"/>
  <c r="D83" i="4"/>
  <c r="E96" i="4"/>
  <c r="F96" i="4"/>
  <c r="G96" i="4"/>
  <c r="H96" i="4"/>
  <c r="I96" i="4"/>
  <c r="J96" i="4"/>
  <c r="N96" i="4"/>
  <c r="L96" i="4"/>
  <c r="I61" i="4"/>
  <c r="I64" i="4" s="1"/>
  <c r="I66" i="4" s="1"/>
  <c r="C96" i="4"/>
  <c r="K96" i="4"/>
  <c r="C66" i="4"/>
  <c r="D66" i="4"/>
  <c r="L66" i="4"/>
  <c r="P66" i="4"/>
  <c r="T66" i="4"/>
  <c r="Y66" i="4"/>
  <c r="AC66" i="4"/>
  <c r="AG66" i="4"/>
  <c r="AK66" i="4"/>
  <c r="AO66" i="4"/>
  <c r="AS66" i="4"/>
  <c r="AW66" i="4"/>
  <c r="BA66" i="4"/>
  <c r="BE66" i="4"/>
  <c r="BI66" i="4"/>
  <c r="BM66" i="4"/>
  <c r="J66" i="4"/>
  <c r="N66" i="4"/>
  <c r="R66" i="4"/>
  <c r="W66" i="4"/>
  <c r="AA66" i="4"/>
  <c r="AE66" i="4"/>
  <c r="AI66" i="4"/>
  <c r="AM66" i="4"/>
  <c r="AQ66" i="4"/>
  <c r="AU66" i="4"/>
  <c r="AY66" i="4"/>
  <c r="BC66" i="4"/>
  <c r="BG66" i="4"/>
  <c r="BK66" i="4"/>
  <c r="BO66" i="4"/>
  <c r="H64" i="4"/>
  <c r="H66" i="4" s="1"/>
  <c r="S66" i="4"/>
  <c r="AJ66" i="4"/>
  <c r="AZ66" i="4"/>
  <c r="G66" i="4"/>
  <c r="K66" i="4"/>
  <c r="O66" i="4"/>
  <c r="X66" i="4"/>
  <c r="AB66" i="4"/>
  <c r="AF66" i="4"/>
  <c r="AN66" i="4"/>
  <c r="AR66" i="4"/>
  <c r="AV66" i="4"/>
  <c r="BD66" i="4"/>
  <c r="BH66" i="4"/>
  <c r="BL66" i="4"/>
  <c r="D96" i="4" l="1"/>
  <c r="D95" i="4"/>
  <c r="O49" i="10" l="1"/>
  <c r="N49" i="10"/>
  <c r="M49" i="10"/>
  <c r="L49" i="10"/>
  <c r="K49" i="10"/>
  <c r="J49" i="10"/>
  <c r="I49" i="10"/>
  <c r="H49" i="10"/>
  <c r="G49" i="10"/>
  <c r="F49" i="10"/>
  <c r="J41" i="10"/>
  <c r="K41" i="10" s="1"/>
  <c r="O12" i="10" s="1"/>
  <c r="P12" i="10" s="1"/>
  <c r="Q12" i="10" s="1"/>
  <c r="R12" i="10" s="1"/>
  <c r="S12" i="10" s="1"/>
  <c r="T12" i="10" s="1"/>
  <c r="U12" i="10" s="1"/>
  <c r="O13" i="10" s="1"/>
  <c r="P13" i="10" s="1"/>
  <c r="Q13" i="10" s="1"/>
  <c r="R13" i="10" s="1"/>
  <c r="S13" i="10" s="1"/>
  <c r="T13" i="10" s="1"/>
  <c r="U13" i="10" s="1"/>
  <c r="O14" i="10" s="1"/>
  <c r="P14" i="10" s="1"/>
  <c r="Q14" i="10" s="1"/>
  <c r="R14" i="10" s="1"/>
  <c r="S14" i="10" s="1"/>
  <c r="T14" i="10" s="1"/>
  <c r="U14" i="10" s="1"/>
  <c r="O15" i="10" s="1"/>
  <c r="P15" i="10" s="1"/>
  <c r="Q15" i="10" s="1"/>
  <c r="R15" i="10" s="1"/>
  <c r="S15" i="10" s="1"/>
  <c r="T15" i="10" s="1"/>
  <c r="U15" i="10" s="1"/>
  <c r="S37" i="10"/>
  <c r="T37" i="10" s="1"/>
  <c r="U37" i="10" s="1"/>
  <c r="O38" i="10" s="1"/>
  <c r="P38" i="10" s="1"/>
  <c r="Q38" i="10" s="1"/>
  <c r="R38" i="10" s="1"/>
  <c r="S38" i="10" s="1"/>
  <c r="T38" i="10" s="1"/>
  <c r="U38" i="10" s="1"/>
  <c r="O39" i="10" s="1"/>
  <c r="P39" i="10" s="1"/>
  <c r="Q39" i="10" s="1"/>
  <c r="R39" i="10" s="1"/>
  <c r="S39" i="10" s="1"/>
  <c r="T39" i="10" s="1"/>
  <c r="U39" i="10" s="1"/>
  <c r="O40" i="10" s="1"/>
  <c r="P40" i="10" s="1"/>
  <c r="Q40" i="10" s="1"/>
  <c r="R40" i="10" s="1"/>
  <c r="S40" i="10" s="1"/>
  <c r="T40" i="10" s="1"/>
  <c r="U40" i="10" s="1"/>
  <c r="O41" i="10" s="1"/>
  <c r="P41" i="10" s="1"/>
  <c r="Q41" i="10" s="1"/>
  <c r="R41" i="10" s="1"/>
  <c r="S41" i="10" s="1"/>
  <c r="T41" i="10" s="1"/>
  <c r="H37" i="10"/>
  <c r="I37" i="10" s="1"/>
  <c r="J37" i="10" s="1"/>
  <c r="K37" i="10" s="1"/>
  <c r="E38" i="10" s="1"/>
  <c r="F38" i="10" s="1"/>
  <c r="G38" i="10" s="1"/>
  <c r="H38" i="10" s="1"/>
  <c r="I38" i="10" s="1"/>
  <c r="J38" i="10" s="1"/>
  <c r="K38" i="10" s="1"/>
  <c r="E39" i="10" s="1"/>
  <c r="F39" i="10" s="1"/>
  <c r="G39" i="10" s="1"/>
  <c r="H39" i="10" s="1"/>
  <c r="I39" i="10" s="1"/>
  <c r="J39" i="10" s="1"/>
  <c r="K39" i="10" s="1"/>
  <c r="E40" i="10" s="1"/>
  <c r="F40" i="10" s="1"/>
  <c r="G40" i="10" s="1"/>
  <c r="H40" i="10" s="1"/>
  <c r="I40" i="10" s="1"/>
  <c r="J40" i="10" s="1"/>
  <c r="K40" i="10" s="1"/>
  <c r="E41" i="10" s="1"/>
  <c r="F41" i="10" s="1"/>
  <c r="G41" i="10" s="1"/>
  <c r="H41" i="10" s="1"/>
  <c r="T32" i="10"/>
  <c r="U32" i="10" s="1"/>
  <c r="O33" i="10" s="1"/>
  <c r="P33" i="10" s="1"/>
  <c r="Q33" i="10" s="1"/>
  <c r="R33" i="10" s="1"/>
  <c r="S33" i="10" s="1"/>
  <c r="T33" i="10" s="1"/>
  <c r="U33" i="10" s="1"/>
  <c r="O34" i="10" s="1"/>
  <c r="P34" i="10" s="1"/>
  <c r="Q34" i="10" s="1"/>
  <c r="R34" i="10" s="1"/>
  <c r="S34" i="10" s="1"/>
  <c r="T34" i="10" s="1"/>
  <c r="U34" i="10" s="1"/>
  <c r="O35" i="10" s="1"/>
  <c r="P35" i="10" s="1"/>
  <c r="Q35" i="10" s="1"/>
  <c r="R35" i="10" s="1"/>
  <c r="S35" i="10" s="1"/>
  <c r="T35" i="10" s="1"/>
  <c r="U35" i="10" s="1"/>
  <c r="O37" i="10" s="1"/>
  <c r="P37" i="10" s="1"/>
  <c r="Q37" i="10" s="1"/>
  <c r="Q32" i="10"/>
  <c r="R32" i="10" s="1"/>
  <c r="S32" i="10" s="1"/>
  <c r="E32" i="10"/>
  <c r="F32" i="10" s="1"/>
  <c r="G32" i="10" s="1"/>
  <c r="H32" i="10" s="1"/>
  <c r="I32" i="10" s="1"/>
  <c r="J32" i="10" s="1"/>
  <c r="K32" i="10" s="1"/>
  <c r="E33" i="10" s="1"/>
  <c r="F33" i="10" s="1"/>
  <c r="G33" i="10" s="1"/>
  <c r="H33" i="10" s="1"/>
  <c r="I33" i="10" s="1"/>
  <c r="J33" i="10" s="1"/>
  <c r="K33" i="10" s="1"/>
  <c r="E34" i="10" s="1"/>
  <c r="F34" i="10" s="1"/>
  <c r="G34" i="10" s="1"/>
  <c r="H34" i="10" s="1"/>
  <c r="I34" i="10" s="1"/>
  <c r="J34" i="10" s="1"/>
  <c r="K34" i="10" s="1"/>
  <c r="E35" i="10" s="1"/>
  <c r="F35" i="10" s="1"/>
  <c r="G35" i="10" s="1"/>
  <c r="H35" i="10" s="1"/>
  <c r="I35" i="10" s="1"/>
  <c r="J35" i="10" s="1"/>
  <c r="K35" i="10" s="1"/>
  <c r="E37" i="10" s="1"/>
  <c r="F37" i="10" s="1"/>
  <c r="U26" i="10"/>
  <c r="O27" i="10" s="1"/>
  <c r="P27" i="10" s="1"/>
  <c r="Q27" i="10" s="1"/>
  <c r="R27" i="10" s="1"/>
  <c r="S27" i="10" s="1"/>
  <c r="T27" i="10" s="1"/>
  <c r="U27" i="10" s="1"/>
  <c r="O28" i="10" s="1"/>
  <c r="P28" i="10" s="1"/>
  <c r="Q28" i="10" s="1"/>
  <c r="R28" i="10" s="1"/>
  <c r="S28" i="10" s="1"/>
  <c r="T28" i="10" s="1"/>
  <c r="U28" i="10" s="1"/>
  <c r="O29" i="10" s="1"/>
  <c r="P29" i="10" s="1"/>
  <c r="Q29" i="10" s="1"/>
  <c r="R29" i="10" s="1"/>
  <c r="S29" i="10" s="1"/>
  <c r="T29" i="10" s="1"/>
  <c r="U29" i="10" s="1"/>
  <c r="O30" i="10" s="1"/>
  <c r="P30" i="10" s="1"/>
  <c r="Q30" i="10" s="1"/>
  <c r="R30" i="10" s="1"/>
  <c r="S30" i="10" s="1"/>
  <c r="T30" i="10" s="1"/>
  <c r="U30" i="10" s="1"/>
  <c r="O32" i="10" s="1"/>
  <c r="J26" i="10"/>
  <c r="K26" i="10" s="1"/>
  <c r="E27" i="10" s="1"/>
  <c r="F27" i="10" s="1"/>
  <c r="G27" i="10" s="1"/>
  <c r="H27" i="10" s="1"/>
  <c r="I27" i="10" s="1"/>
  <c r="J27" i="10" s="1"/>
  <c r="K27" i="10" s="1"/>
  <c r="E28" i="10" s="1"/>
  <c r="F28" i="10" s="1"/>
  <c r="G28" i="10" s="1"/>
  <c r="H28" i="10" s="1"/>
  <c r="I28" i="10" s="1"/>
  <c r="J28" i="10" s="1"/>
  <c r="K28" i="10" s="1"/>
  <c r="E29" i="10" s="1"/>
  <c r="F29" i="10" s="1"/>
  <c r="G29" i="10" s="1"/>
  <c r="H29" i="10" s="1"/>
  <c r="I29" i="10" s="1"/>
  <c r="J29" i="10" s="1"/>
  <c r="K29" i="10" s="1"/>
  <c r="E30" i="10" s="1"/>
  <c r="F30" i="10" s="1"/>
  <c r="G30" i="10" s="1"/>
  <c r="H30" i="10" s="1"/>
  <c r="I30" i="10" s="1"/>
  <c r="J30" i="10" s="1"/>
  <c r="S22" i="10"/>
  <c r="T22" i="10" s="1"/>
  <c r="U22" i="10" s="1"/>
  <c r="O23" i="10" s="1"/>
  <c r="P23" i="10" s="1"/>
  <c r="Q23" i="10" s="1"/>
  <c r="R23" i="10" s="1"/>
  <c r="S23" i="10" s="1"/>
  <c r="T23" i="10" s="1"/>
  <c r="U23" i="10" s="1"/>
  <c r="O24" i="10" s="1"/>
  <c r="P24" i="10" s="1"/>
  <c r="Q24" i="10" s="1"/>
  <c r="R24" i="10" s="1"/>
  <c r="S24" i="10" s="1"/>
  <c r="T24" i="10" s="1"/>
  <c r="U24" i="10" s="1"/>
  <c r="O25" i="10" s="1"/>
  <c r="P25" i="10" s="1"/>
  <c r="Q25" i="10" s="1"/>
  <c r="R25" i="10" s="1"/>
  <c r="S25" i="10" s="1"/>
  <c r="T25" i="10" s="1"/>
  <c r="U25" i="10" s="1"/>
  <c r="O26" i="10" s="1"/>
  <c r="P26" i="10" s="1"/>
  <c r="Q26" i="10" s="1"/>
  <c r="R26" i="10" s="1"/>
  <c r="S26" i="10" s="1"/>
  <c r="G22" i="10"/>
  <c r="H22" i="10" s="1"/>
  <c r="I22" i="10" s="1"/>
  <c r="J22" i="10" s="1"/>
  <c r="K22" i="10" s="1"/>
  <c r="E23" i="10" s="1"/>
  <c r="F23" i="10" s="1"/>
  <c r="G23" i="10" s="1"/>
  <c r="H23" i="10" s="1"/>
  <c r="I23" i="10" s="1"/>
  <c r="J23" i="10" s="1"/>
  <c r="K23" i="10" s="1"/>
  <c r="E24" i="10" s="1"/>
  <c r="F24" i="10" s="1"/>
  <c r="G24" i="10" s="1"/>
  <c r="H24" i="10" s="1"/>
  <c r="I24" i="10" s="1"/>
  <c r="J24" i="10" s="1"/>
  <c r="K24" i="10" s="1"/>
  <c r="E25" i="10" s="1"/>
  <c r="F25" i="10" s="1"/>
  <c r="G25" i="10" s="1"/>
  <c r="H25" i="10" s="1"/>
  <c r="I25" i="10" s="1"/>
  <c r="J25" i="10" s="1"/>
  <c r="K25" i="10" s="1"/>
  <c r="E26" i="10" s="1"/>
  <c r="F26" i="10" s="1"/>
  <c r="G26" i="10" s="1"/>
  <c r="H26" i="10" s="1"/>
  <c r="P17" i="10"/>
  <c r="Q17" i="10" s="1"/>
  <c r="R17" i="10" s="1"/>
  <c r="S17" i="10" s="1"/>
  <c r="T17" i="10" s="1"/>
  <c r="U17" i="10" s="1"/>
  <c r="O18" i="10" s="1"/>
  <c r="P18" i="10" s="1"/>
  <c r="Q18" i="10" s="1"/>
  <c r="R18" i="10" s="1"/>
  <c r="S18" i="10" s="1"/>
  <c r="T18" i="10" s="1"/>
  <c r="U18" i="10" s="1"/>
  <c r="O19" i="10" s="1"/>
  <c r="P19" i="10" s="1"/>
  <c r="Q19" i="10" s="1"/>
  <c r="R19" i="10" s="1"/>
  <c r="S19" i="10" s="1"/>
  <c r="T19" i="10" s="1"/>
  <c r="U19" i="10" s="1"/>
  <c r="O20" i="10" s="1"/>
  <c r="P20" i="10" s="1"/>
  <c r="Q20" i="10" s="1"/>
  <c r="R20" i="10" s="1"/>
  <c r="S20" i="10" s="1"/>
  <c r="T20" i="10" s="1"/>
  <c r="U20" i="10" s="1"/>
  <c r="O22" i="10" s="1"/>
  <c r="P22" i="10" s="1"/>
  <c r="Q22" i="10" s="1"/>
  <c r="G17" i="10"/>
  <c r="H17" i="10" s="1"/>
  <c r="I17" i="10" s="1"/>
  <c r="J17" i="10" s="1"/>
  <c r="K17" i="10" s="1"/>
  <c r="E18" i="10" s="1"/>
  <c r="F18" i="10" s="1"/>
  <c r="G18" i="10" s="1"/>
  <c r="H18" i="10" s="1"/>
  <c r="I18" i="10" s="1"/>
  <c r="J18" i="10" s="1"/>
  <c r="K18" i="10" s="1"/>
  <c r="E19" i="10" s="1"/>
  <c r="F19" i="10" s="1"/>
  <c r="G19" i="10" s="1"/>
  <c r="H19" i="10" s="1"/>
  <c r="I19" i="10" s="1"/>
  <c r="J19" i="10" s="1"/>
  <c r="K19" i="10" s="1"/>
  <c r="E20" i="10" s="1"/>
  <c r="F20" i="10" s="1"/>
  <c r="G20" i="10" s="1"/>
  <c r="H20" i="10" s="1"/>
  <c r="I20" i="10" s="1"/>
  <c r="J20" i="10" s="1"/>
  <c r="K20" i="10" s="1"/>
  <c r="E22" i="10" s="1"/>
  <c r="K12" i="10"/>
  <c r="E13" i="10" s="1"/>
  <c r="F13" i="10" s="1"/>
  <c r="G13" i="10" s="1"/>
  <c r="H13" i="10" s="1"/>
  <c r="I13" i="10" s="1"/>
  <c r="J13" i="10" s="1"/>
  <c r="K13" i="10" s="1"/>
  <c r="E14" i="10" s="1"/>
  <c r="F14" i="10" s="1"/>
  <c r="G14" i="10" s="1"/>
  <c r="H14" i="10" s="1"/>
  <c r="I14" i="10" s="1"/>
  <c r="J14" i="10" s="1"/>
  <c r="K14" i="10" s="1"/>
  <c r="E15" i="10" s="1"/>
  <c r="F15" i="10" s="1"/>
  <c r="G15" i="10" s="1"/>
  <c r="H15" i="10" s="1"/>
  <c r="I15" i="10" s="1"/>
  <c r="J15" i="10" s="1"/>
  <c r="K15" i="10" s="1"/>
  <c r="E16" i="10" s="1"/>
  <c r="F16" i="10" s="1"/>
  <c r="G16" i="10" s="1"/>
  <c r="H16" i="10" s="1"/>
  <c r="I16" i="10" s="1"/>
  <c r="J16" i="10" s="1"/>
  <c r="K16" i="10" s="1"/>
  <c r="E17" i="10" s="1"/>
  <c r="L5" i="10" l="1"/>
  <c r="M5" i="10" l="1"/>
  <c r="I5" i="10"/>
  <c r="H5" i="10"/>
  <c r="C5" i="10"/>
  <c r="G5" i="10"/>
  <c r="J5" i="10"/>
  <c r="K5" i="10"/>
  <c r="M103" i="10" l="1"/>
  <c r="L103" i="10"/>
  <c r="K103" i="10"/>
  <c r="J103" i="10"/>
  <c r="I103" i="10"/>
  <c r="H103" i="10"/>
  <c r="G103" i="10"/>
  <c r="F103" i="10"/>
  <c r="E103" i="10"/>
  <c r="Q92" i="10"/>
  <c r="R92" i="10" s="1"/>
  <c r="S92" i="10" s="1"/>
  <c r="T92" i="10" s="1"/>
  <c r="N93" i="10" s="1"/>
  <c r="O93" i="10" s="1"/>
  <c r="P93" i="10" s="1"/>
  <c r="Q93" i="10" s="1"/>
  <c r="R93" i="10" s="1"/>
  <c r="S93" i="10" s="1"/>
  <c r="T93" i="10" s="1"/>
  <c r="N94" i="10" s="1"/>
  <c r="O94" i="10" s="1"/>
  <c r="P94" i="10" s="1"/>
  <c r="Q94" i="10" s="1"/>
  <c r="R94" i="10" s="1"/>
  <c r="S94" i="10" s="1"/>
  <c r="T94" i="10" s="1"/>
  <c r="N95" i="10" s="1"/>
  <c r="O95" i="10" s="1"/>
  <c r="P95" i="10" s="1"/>
  <c r="Q95" i="10" s="1"/>
  <c r="R95" i="10" s="1"/>
  <c r="S95" i="10" s="1"/>
  <c r="T95" i="10" s="1"/>
  <c r="N96" i="10" s="1"/>
  <c r="O96" i="10" s="1"/>
  <c r="P96" i="10" s="1"/>
  <c r="Q96" i="10" s="1"/>
  <c r="R96" i="10" s="1"/>
  <c r="F92" i="10"/>
  <c r="G92" i="10" s="1"/>
  <c r="H92" i="10" s="1"/>
  <c r="I92" i="10" s="1"/>
  <c r="J92" i="10" s="1"/>
  <c r="D93" i="10" s="1"/>
  <c r="E93" i="10" s="1"/>
  <c r="F93" i="10" s="1"/>
  <c r="G93" i="10" s="1"/>
  <c r="H93" i="10" s="1"/>
  <c r="I93" i="10" s="1"/>
  <c r="J93" i="10" s="1"/>
  <c r="D94" i="10" s="1"/>
  <c r="E94" i="10" s="1"/>
  <c r="F94" i="10" s="1"/>
  <c r="G94" i="10" s="1"/>
  <c r="H94" i="10" s="1"/>
  <c r="I94" i="10" s="1"/>
  <c r="J94" i="10" s="1"/>
  <c r="D95" i="10" s="1"/>
  <c r="E95" i="10" s="1"/>
  <c r="F95" i="10" s="1"/>
  <c r="G95" i="10" s="1"/>
  <c r="H95" i="10" s="1"/>
  <c r="I95" i="10" s="1"/>
  <c r="J95" i="10" s="1"/>
  <c r="N65" i="10" s="1"/>
  <c r="O65" i="10" s="1"/>
  <c r="P65" i="10" s="1"/>
  <c r="O87" i="10"/>
  <c r="P87" i="10" s="1"/>
  <c r="Q87" i="10" s="1"/>
  <c r="R87" i="10" s="1"/>
  <c r="S87" i="10" s="1"/>
  <c r="T87" i="10" s="1"/>
  <c r="N88" i="10" s="1"/>
  <c r="O88" i="10" s="1"/>
  <c r="P88" i="10" s="1"/>
  <c r="Q88" i="10" s="1"/>
  <c r="R88" i="10" s="1"/>
  <c r="S88" i="10" s="1"/>
  <c r="T88" i="10" s="1"/>
  <c r="N89" i="10" s="1"/>
  <c r="O89" i="10" s="1"/>
  <c r="P89" i="10" s="1"/>
  <c r="Q89" i="10" s="1"/>
  <c r="R89" i="10" s="1"/>
  <c r="S89" i="10" s="1"/>
  <c r="T89" i="10" s="1"/>
  <c r="N91" i="10" s="1"/>
  <c r="O91" i="10" s="1"/>
  <c r="P91" i="10" s="1"/>
  <c r="Q91" i="10" s="1"/>
  <c r="R91" i="10" s="1"/>
  <c r="S91" i="10" s="1"/>
  <c r="T91" i="10" s="1"/>
  <c r="N92" i="10" s="1"/>
  <c r="O92" i="10" s="1"/>
  <c r="G87" i="10"/>
  <c r="H87" i="10" s="1"/>
  <c r="I87" i="10" s="1"/>
  <c r="J87" i="10" s="1"/>
  <c r="D88" i="10" s="1"/>
  <c r="E88" i="10" s="1"/>
  <c r="F88" i="10" s="1"/>
  <c r="G88" i="10" s="1"/>
  <c r="H88" i="10" s="1"/>
  <c r="I88" i="10" s="1"/>
  <c r="J88" i="10" s="1"/>
  <c r="D89" i="10" s="1"/>
  <c r="E89" i="10" s="1"/>
  <c r="F89" i="10" s="1"/>
  <c r="G89" i="10" s="1"/>
  <c r="H89" i="10" s="1"/>
  <c r="I89" i="10" s="1"/>
  <c r="J89" i="10" s="1"/>
  <c r="D91" i="10" s="1"/>
  <c r="E91" i="10" s="1"/>
  <c r="F91" i="10" s="1"/>
  <c r="G91" i="10" s="1"/>
  <c r="H91" i="10" s="1"/>
  <c r="I91" i="10" s="1"/>
  <c r="J91" i="10" s="1"/>
  <c r="D92" i="10" s="1"/>
  <c r="J86" i="10"/>
  <c r="D87" i="10" s="1"/>
  <c r="E87" i="10" s="1"/>
  <c r="F87" i="10" s="1"/>
  <c r="S81" i="10"/>
  <c r="T81" i="10" s="1"/>
  <c r="N82" i="10" s="1"/>
  <c r="O82" i="10" s="1"/>
  <c r="P82" i="10" s="1"/>
  <c r="Q82" i="10" s="1"/>
  <c r="R82" i="10" s="1"/>
  <c r="S82" i="10" s="1"/>
  <c r="T82" i="10" s="1"/>
  <c r="N83" i="10" s="1"/>
  <c r="O83" i="10" s="1"/>
  <c r="P83" i="10" s="1"/>
  <c r="Q83" i="10" s="1"/>
  <c r="R83" i="10" s="1"/>
  <c r="S83" i="10" s="1"/>
  <c r="T83" i="10" s="1"/>
  <c r="N84" i="10" s="1"/>
  <c r="O84" i="10" s="1"/>
  <c r="P84" i="10" s="1"/>
  <c r="Q84" i="10" s="1"/>
  <c r="R84" i="10" s="1"/>
  <c r="S84" i="10" s="1"/>
  <c r="T84" i="10" s="1"/>
  <c r="N86" i="10" s="1"/>
  <c r="O86" i="10" s="1"/>
  <c r="P86" i="10" s="1"/>
  <c r="Q86" i="10" s="1"/>
  <c r="R86" i="10" s="1"/>
  <c r="S86" i="10" s="1"/>
  <c r="T86" i="10" s="1"/>
  <c r="H81" i="10"/>
  <c r="I81" i="10" s="1"/>
  <c r="J81" i="10" s="1"/>
  <c r="D82" i="10" s="1"/>
  <c r="E82" i="10" s="1"/>
  <c r="F82" i="10" s="1"/>
  <c r="G82" i="10" s="1"/>
  <c r="H82" i="10" s="1"/>
  <c r="I82" i="10" s="1"/>
  <c r="J82" i="10" s="1"/>
  <c r="D83" i="10" s="1"/>
  <c r="E83" i="10" s="1"/>
  <c r="F83" i="10" s="1"/>
  <c r="G83" i="10" s="1"/>
  <c r="H83" i="10" s="1"/>
  <c r="I83" i="10" s="1"/>
  <c r="J83" i="10" s="1"/>
  <c r="D84" i="10" s="1"/>
  <c r="E84" i="10" s="1"/>
  <c r="F84" i="10" s="1"/>
  <c r="G84" i="10" s="1"/>
  <c r="H84" i="10" s="1"/>
  <c r="I84" i="10" s="1"/>
  <c r="J84" i="10" s="1"/>
  <c r="D86" i="10" s="1"/>
  <c r="E86" i="10" s="1"/>
  <c r="F86" i="10" s="1"/>
  <c r="G86" i="10" s="1"/>
  <c r="H86" i="10" s="1"/>
  <c r="Q76" i="10"/>
  <c r="R76" i="10" s="1"/>
  <c r="S76" i="10" s="1"/>
  <c r="T76" i="10" s="1"/>
  <c r="N77" i="10" s="1"/>
  <c r="O77" i="10" s="1"/>
  <c r="P77" i="10" s="1"/>
  <c r="Q77" i="10" s="1"/>
  <c r="R77" i="10" s="1"/>
  <c r="S77" i="10" s="1"/>
  <c r="T77" i="10" s="1"/>
  <c r="N78" i="10" s="1"/>
  <c r="O78" i="10" s="1"/>
  <c r="P78" i="10" s="1"/>
  <c r="Q78" i="10" s="1"/>
  <c r="R78" i="10" s="1"/>
  <c r="S78" i="10" s="1"/>
  <c r="T78" i="10" s="1"/>
  <c r="N79" i="10" s="1"/>
  <c r="O79" i="10" s="1"/>
  <c r="P79" i="10" s="1"/>
  <c r="Q79" i="10" s="1"/>
  <c r="R79" i="10" s="1"/>
  <c r="S79" i="10" s="1"/>
  <c r="T79" i="10" s="1"/>
  <c r="N81" i="10" s="1"/>
  <c r="O81" i="10" s="1"/>
  <c r="P81" i="10" s="1"/>
  <c r="Q81" i="10" s="1"/>
  <c r="E76" i="10"/>
  <c r="F76" i="10" s="1"/>
  <c r="G76" i="10" s="1"/>
  <c r="H76" i="10" s="1"/>
  <c r="I76" i="10" s="1"/>
  <c r="J76" i="10" s="1"/>
  <c r="D77" i="10" s="1"/>
  <c r="E77" i="10" s="1"/>
  <c r="F77" i="10" s="1"/>
  <c r="G77" i="10" s="1"/>
  <c r="H77" i="10" s="1"/>
  <c r="I77" i="10" s="1"/>
  <c r="J77" i="10" s="1"/>
  <c r="D78" i="10" s="1"/>
  <c r="E78" i="10" s="1"/>
  <c r="F78" i="10" s="1"/>
  <c r="G78" i="10" s="1"/>
  <c r="H78" i="10" s="1"/>
  <c r="I78" i="10" s="1"/>
  <c r="J78" i="10" s="1"/>
  <c r="D79" i="10" s="1"/>
  <c r="E79" i="10" s="1"/>
  <c r="F79" i="10" s="1"/>
  <c r="G79" i="10" s="1"/>
  <c r="H79" i="10" s="1"/>
  <c r="I79" i="10" s="1"/>
  <c r="J79" i="10" s="1"/>
  <c r="D81" i="10" s="1"/>
  <c r="E81" i="10" s="1"/>
  <c r="F81" i="10" s="1"/>
  <c r="N71" i="10"/>
  <c r="O71" i="10" s="1"/>
  <c r="P71" i="10" s="1"/>
  <c r="Q71" i="10" s="1"/>
  <c r="R71" i="10" s="1"/>
  <c r="S71" i="10" s="1"/>
  <c r="T71" i="10" s="1"/>
  <c r="N72" i="10" s="1"/>
  <c r="O72" i="10" s="1"/>
  <c r="P72" i="10" s="1"/>
  <c r="Q72" i="10" s="1"/>
  <c r="R72" i="10" s="1"/>
  <c r="S72" i="10" s="1"/>
  <c r="T72" i="10" s="1"/>
  <c r="N73" i="10" s="1"/>
  <c r="O73" i="10" s="1"/>
  <c r="P73" i="10" s="1"/>
  <c r="Q73" i="10" s="1"/>
  <c r="R73" i="10" s="1"/>
  <c r="S73" i="10" s="1"/>
  <c r="T73" i="10" s="1"/>
  <c r="N75" i="10" s="1"/>
  <c r="O75" i="10" s="1"/>
  <c r="P75" i="10" s="1"/>
  <c r="Q75" i="10" s="1"/>
  <c r="R75" i="10" s="1"/>
  <c r="S75" i="10" s="1"/>
  <c r="T75" i="10" s="1"/>
  <c r="N76" i="10" s="1"/>
  <c r="O76" i="10" s="1"/>
  <c r="D71" i="10"/>
  <c r="E71" i="10" s="1"/>
  <c r="F71" i="10" s="1"/>
  <c r="G71" i="10" s="1"/>
  <c r="H71" i="10" s="1"/>
  <c r="I71" i="10" s="1"/>
  <c r="J71" i="10" s="1"/>
  <c r="D72" i="10" s="1"/>
  <c r="E72" i="10" s="1"/>
  <c r="F72" i="10" s="1"/>
  <c r="G72" i="10" s="1"/>
  <c r="H72" i="10" s="1"/>
  <c r="I72" i="10" s="1"/>
  <c r="J72" i="10" s="1"/>
  <c r="D73" i="10" s="1"/>
  <c r="E73" i="10" s="1"/>
  <c r="F73" i="10" s="1"/>
  <c r="G73" i="10" s="1"/>
  <c r="H73" i="10" s="1"/>
  <c r="I73" i="10" s="1"/>
  <c r="J73" i="10" s="1"/>
  <c r="D75" i="10" s="1"/>
  <c r="E75" i="10" s="1"/>
  <c r="F75" i="10" s="1"/>
  <c r="G75" i="10" s="1"/>
  <c r="H75" i="10" s="1"/>
  <c r="I75" i="10" s="1"/>
  <c r="J75" i="10" s="1"/>
  <c r="R65" i="10"/>
  <c r="S65" i="10" s="1"/>
  <c r="T65" i="10" s="1"/>
  <c r="N66" i="10" s="1"/>
  <c r="O66" i="10" s="1"/>
  <c r="P66" i="10" s="1"/>
  <c r="Q66" i="10" s="1"/>
  <c r="R66" i="10" s="1"/>
  <c r="S66" i="10" s="1"/>
  <c r="T66" i="10" s="1"/>
  <c r="N67" i="10" s="1"/>
  <c r="O67" i="10" s="1"/>
  <c r="P67" i="10" s="1"/>
  <c r="Q67" i="10" s="1"/>
  <c r="R67" i="10" s="1"/>
  <c r="S67" i="10" s="1"/>
  <c r="T67" i="10" s="1"/>
  <c r="N68" i="10" s="1"/>
  <c r="O68" i="10" s="1"/>
  <c r="P68" i="10" s="1"/>
  <c r="Q68" i="10" s="1"/>
  <c r="R68" i="10" s="1"/>
  <c r="S68" i="10" s="1"/>
  <c r="T68" i="10" s="1"/>
  <c r="N70" i="10" s="1"/>
  <c r="O70" i="10" s="1"/>
  <c r="P70" i="10" s="1"/>
  <c r="Q70" i="10" s="1"/>
  <c r="R70" i="10" s="1"/>
  <c r="S70" i="10" s="1"/>
  <c r="H65" i="10"/>
  <c r="I65" i="10" s="1"/>
  <c r="J65" i="10" s="1"/>
  <c r="D66" i="10" s="1"/>
  <c r="E66" i="10" s="1"/>
  <c r="F66" i="10" s="1"/>
  <c r="G66" i="10" s="1"/>
  <c r="H66" i="10" s="1"/>
  <c r="I66" i="10" s="1"/>
  <c r="J66" i="10" s="1"/>
  <c r="D67" i="10" s="1"/>
  <c r="E67" i="10" s="1"/>
  <c r="F67" i="10" s="1"/>
  <c r="G67" i="10" s="1"/>
  <c r="H67" i="10" s="1"/>
  <c r="I67" i="10" s="1"/>
  <c r="J67" i="10" s="1"/>
  <c r="D68" i="10" s="1"/>
  <c r="E68" i="10" s="1"/>
  <c r="F68" i="10" s="1"/>
  <c r="G68" i="10" s="1"/>
  <c r="H68" i="10" s="1"/>
  <c r="I68" i="10" s="1"/>
  <c r="J68" i="10" s="1"/>
  <c r="D70" i="10" s="1"/>
  <c r="E70" i="10" s="1"/>
  <c r="F70" i="10" s="1"/>
  <c r="G70" i="10" s="1"/>
  <c r="H70" i="10" s="1"/>
  <c r="I70" i="10" s="1"/>
  <c r="P5" i="4" l="1"/>
  <c r="P6" i="4"/>
  <c r="P7" i="4"/>
  <c r="P8" i="4"/>
  <c r="P9" i="4"/>
  <c r="P10" i="4"/>
  <c r="P11" i="4"/>
  <c r="P12" i="4"/>
  <c r="P13" i="4"/>
  <c r="P15" i="4"/>
  <c r="P17" i="4"/>
  <c r="P18" i="4"/>
  <c r="P19" i="4"/>
  <c r="P20" i="4"/>
  <c r="P22" i="4"/>
  <c r="P23" i="4"/>
  <c r="Q25" i="4"/>
  <c r="P26" i="4"/>
  <c r="P27" i="4"/>
  <c r="Q18" i="4" l="1"/>
  <c r="R18" i="4"/>
  <c r="S18" i="4" s="1"/>
  <c r="Q8" i="4"/>
  <c r="R8" i="4"/>
  <c r="S8" i="4" s="1"/>
  <c r="Q22" i="4"/>
  <c r="R22" i="4"/>
  <c r="S22" i="4" s="1"/>
  <c r="Q26" i="4"/>
  <c r="R26" i="4"/>
  <c r="S26" i="4" s="1"/>
  <c r="Q6" i="4"/>
  <c r="R6" i="4"/>
  <c r="S6" i="4" s="1"/>
  <c r="Q23" i="4"/>
  <c r="R23" i="4"/>
  <c r="S23" i="4" s="1"/>
  <c r="Q12" i="4"/>
  <c r="R12" i="4"/>
  <c r="S12" i="4" s="1"/>
  <c r="Q27" i="4"/>
  <c r="R27" i="4"/>
  <c r="S27" i="4" s="1"/>
  <c r="Q17" i="4"/>
  <c r="R17" i="4"/>
  <c r="S17" i="4" s="1"/>
  <c r="Q11" i="4"/>
  <c r="R11" i="4"/>
  <c r="S11" i="4" s="1"/>
  <c r="Q7" i="4"/>
  <c r="R7" i="4"/>
  <c r="S7" i="4" s="1"/>
  <c r="Q20" i="4"/>
  <c r="R20" i="4"/>
  <c r="S20" i="4" s="1"/>
  <c r="Q15" i="4"/>
  <c r="R15" i="4"/>
  <c r="S15" i="4" s="1"/>
  <c r="Q10" i="4"/>
  <c r="R10" i="4"/>
  <c r="S10" i="4" s="1"/>
  <c r="Q19" i="4"/>
  <c r="R19" i="4"/>
  <c r="S19" i="4" s="1"/>
  <c r="Q13" i="4"/>
  <c r="R13" i="4"/>
  <c r="S13" i="4" s="1"/>
  <c r="Q9" i="4"/>
  <c r="R9" i="4"/>
  <c r="S9" i="4" s="1"/>
  <c r="Q5" i="4"/>
  <c r="R5" i="4"/>
  <c r="S5" i="4" s="1"/>
  <c r="P4" i="4" l="1"/>
  <c r="O2" i="4"/>
  <c r="U2" i="4" s="1"/>
  <c r="Q4" i="4" l="1"/>
  <c r="R4" i="4"/>
  <c r="S4" i="4" s="1"/>
  <c r="P2" i="4"/>
  <c r="O28" i="4"/>
  <c r="Q2" i="4" l="1"/>
  <c r="R2" i="4"/>
  <c r="S2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Amy Xu Xia Jie</author>
    <author>Pratheush Paleri</author>
    <author>Nallajanula Phani Bhushan</author>
  </authors>
  <commentList>
    <comment ref="E161" authorId="0" shapeId="0" xr:uid="{F43F5647-3E53-4E2C-93DF-45C280AC027D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61" authorId="1" shapeId="0" xr:uid="{EFB1AB9C-A5AC-477F-8BA6-15FF743C8027}">
      <text>
        <r>
          <rPr>
            <b/>
            <sz val="9"/>
            <color indexed="81"/>
            <rFont val="Tahoma"/>
            <family val="2"/>
          </rPr>
          <t>Increased from 1 to 2 due to universal jig added.</t>
        </r>
      </text>
    </comment>
    <comment ref="E162" authorId="0" shapeId="0" xr:uid="{067FE845-7092-41C9-A8EE-8CD279F8828D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62" authorId="1" shapeId="0" xr:uid="{5277AA2A-9BF1-457C-8A24-C2F24C3D8549}">
      <text>
        <r>
          <rPr>
            <b/>
            <sz val="9"/>
            <color indexed="81"/>
            <rFont val="Tahoma"/>
            <family val="2"/>
          </rPr>
          <t>Increased from 1 to 2 due to universal jig added.</t>
        </r>
      </text>
    </comment>
    <comment ref="E163" authorId="0" shapeId="0" xr:uid="{217FBE12-F673-4A2E-AB84-6C9BC369C05D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63" authorId="1" shapeId="0" xr:uid="{72DA3B3A-F307-41B2-BEB2-4F3FBE70CEFB}">
      <text>
        <r>
          <rPr>
            <b/>
            <sz val="9"/>
            <color indexed="81"/>
            <rFont val="Tahoma"/>
            <family val="2"/>
          </rPr>
          <t>Increased from 1 to 2 due to universal jig added.</t>
        </r>
      </text>
    </comment>
    <comment ref="E164" authorId="0" shapeId="0" xr:uid="{759DCDAF-45FA-4B6B-B307-BFFAE6EB1CCF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64" authorId="1" shapeId="0" xr:uid="{2496FE57-839B-496C-AA0A-39715B21FA9B}">
      <text>
        <r>
          <rPr>
            <b/>
            <sz val="9"/>
            <color indexed="81"/>
            <rFont val="Tahoma"/>
            <family val="2"/>
          </rPr>
          <t>Increased from 1 to 2 due to universal jig added.</t>
        </r>
      </text>
    </comment>
    <comment ref="E165" authorId="0" shapeId="0" xr:uid="{9E0977D9-DA6E-448D-BC0B-36F9B25F45AA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65" authorId="1" shapeId="0" xr:uid="{08B110C0-CDA2-49FE-B8F8-459D32EA3B58}">
      <text>
        <r>
          <rPr>
            <b/>
            <sz val="9"/>
            <color indexed="81"/>
            <rFont val="Tahoma"/>
            <family val="2"/>
          </rPr>
          <t>Increased from 1 to 2 due to universal jig added.</t>
        </r>
      </text>
    </comment>
    <comment ref="E166" authorId="0" shapeId="0" xr:uid="{91046B33-A42B-41CB-9E2F-381D254CD651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66" authorId="1" shapeId="0" xr:uid="{90E355C1-ED1A-4414-856E-723CC68E8199}">
      <text>
        <r>
          <rPr>
            <b/>
            <sz val="9"/>
            <color indexed="81"/>
            <rFont val="Tahoma"/>
            <family val="2"/>
          </rPr>
          <t>Increased from 1 to 2 due to universal jig added.</t>
        </r>
      </text>
    </comment>
    <comment ref="E167" authorId="0" shapeId="0" xr:uid="{E6200D47-E6F0-4C2A-9602-62515F50E6C8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67" authorId="1" shapeId="0" xr:uid="{843198B9-2B0E-4E95-9D13-22E0C245852B}">
      <text>
        <r>
          <rPr>
            <b/>
            <sz val="9"/>
            <color indexed="81"/>
            <rFont val="Tahoma"/>
            <family val="2"/>
          </rPr>
          <t>Increased from 1 to 2 due to universal jig added.</t>
        </r>
      </text>
    </comment>
    <comment ref="E168" authorId="0" shapeId="0" xr:uid="{10EDAF1A-A64A-49F4-BD10-45F6CD97F74C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68" authorId="1" shapeId="0" xr:uid="{69B9763C-2F84-4088-8E19-1B506D76E132}">
      <text>
        <r>
          <rPr>
            <b/>
            <sz val="9"/>
            <color indexed="81"/>
            <rFont val="Tahoma"/>
            <family val="2"/>
          </rPr>
          <t>Increased from 1 to 2 due to universal jig added.</t>
        </r>
      </text>
    </comment>
    <comment ref="E169" authorId="0" shapeId="0" xr:uid="{95C910A7-A044-4E9E-B14D-627A37358178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69" authorId="1" shapeId="0" xr:uid="{82B792DF-7B85-4180-8AD8-C0B60F3D6D90}">
      <text>
        <r>
          <rPr>
            <b/>
            <sz val="9"/>
            <color indexed="81"/>
            <rFont val="Tahoma"/>
            <family val="2"/>
          </rPr>
          <t>Increased from 1 to 2 due to universal jig added.</t>
        </r>
      </text>
    </comment>
    <comment ref="E170" authorId="0" shapeId="0" xr:uid="{F51BB6A8-99DF-4B5D-A4EC-8B83365B5977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</t>
        </r>
      </text>
    </comment>
    <comment ref="E171" authorId="0" shapeId="0" xr:uid="{05BE8994-3EC1-4C7E-B3BA-2FE8D99299C5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</t>
        </r>
      </text>
    </comment>
    <comment ref="E172" authorId="0" shapeId="0" xr:uid="{5950B05E-FB47-4BE0-B954-586168D7CBC9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</t>
        </r>
      </text>
    </comment>
    <comment ref="E173" authorId="0" shapeId="0" xr:uid="{D9052188-52AB-4BAE-A96C-F88F1E6FCBD1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</t>
        </r>
      </text>
    </comment>
    <comment ref="E174" authorId="0" shapeId="0" xr:uid="{FB568AD5-BE82-4896-A595-D6D2046C1960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</t>
        </r>
      </text>
    </comment>
    <comment ref="E175" authorId="0" shapeId="0" xr:uid="{FE14FA33-EDB9-4766-95BA-8850EEE17F58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</t>
        </r>
      </text>
    </comment>
    <comment ref="E176" authorId="0" shapeId="0" xr:uid="{E6236D47-5030-484B-BE5B-60813E67911E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</t>
        </r>
      </text>
    </comment>
    <comment ref="E177" authorId="0" shapeId="0" xr:uid="{A8D123BD-C2F1-423F-860D-FC8413AEDC52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</t>
        </r>
      </text>
    </comment>
    <comment ref="E178" authorId="0" shapeId="0" xr:uid="{4A6D653D-1897-4F57-A71E-171F62E9570A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</t>
        </r>
      </text>
    </comment>
    <comment ref="E192" authorId="0" shapeId="0" xr:uid="{7CF188DE-44C5-47BF-9E1A-627E91BDE613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92" authorId="0" shapeId="0" xr:uid="{1D4E04DB-C151-4C5C-9021-884212748844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</t>
        </r>
      </text>
    </comment>
    <comment ref="E193" authorId="0" shapeId="0" xr:uid="{5B8C040E-45FA-417A-9DEB-FBE2FAA6A1ED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93" authorId="0" shapeId="0" xr:uid="{3FA15E7A-81E7-4B64-8AED-C349E0B8EE16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</t>
        </r>
      </text>
    </comment>
    <comment ref="E194" authorId="0" shapeId="0" xr:uid="{7CFD0E5C-0711-40C0-B29A-532475E5F507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94" authorId="0" shapeId="0" xr:uid="{0DA98ADF-07D8-4C07-A9C4-33DFE291B74B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</t>
        </r>
      </text>
    </comment>
    <comment ref="E195" authorId="0" shapeId="0" xr:uid="{415EC105-BA3F-4AAF-BE6B-F5E8138017A9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95" authorId="0" shapeId="0" xr:uid="{20F895A0-249A-4AC5-AA1E-50A3C13E3CFA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</t>
        </r>
      </text>
    </comment>
    <comment ref="E196" authorId="0" shapeId="0" xr:uid="{47D39E8B-184B-4CEC-AB83-B9E0E5ED212D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96" authorId="0" shapeId="0" xr:uid="{E9F4724F-268E-4429-B8E4-F357EC742D29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</t>
        </r>
      </text>
    </comment>
    <comment ref="E197" authorId="0" shapeId="0" xr:uid="{236F394B-51C4-4E73-A070-D984D788CCF6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Rough alignment</t>
        </r>
      </text>
    </comment>
    <comment ref="H197" authorId="0" shapeId="0" xr:uid="{2B9E834C-6868-48AA-8086-1DC7C3D376E4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</t>
        </r>
      </text>
    </comment>
    <comment ref="E198" authorId="0" shapeId="0" xr:uid="{87F79C92-4020-490E-A2C2-AB6EBF4301FF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
</t>
        </r>
      </text>
    </comment>
    <comment ref="H198" authorId="0" shapeId="0" xr:uid="{1C10CA2A-5C65-48B2-87D9-6E9CE6E26773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Assume Waters can consign the BOX TE82881-2 to Flex 
</t>
        </r>
      </text>
    </comment>
    <comment ref="E199" authorId="0" shapeId="0" xr:uid="{372F1D51-5F8B-411C-986C-A2F76D3F7DDA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
</t>
        </r>
      </text>
    </comment>
    <comment ref="H199" authorId="0" shapeId="0" xr:uid="{AB78D90F-36B3-4114-8D6A-50A4E9A798BC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Assume Waters can consign the BOX TE82881-2 to Flex 
</t>
        </r>
      </text>
    </comment>
    <comment ref="E200" authorId="0" shapeId="0" xr:uid="{03F70A26-0D1A-48EF-AC76-4B1DDD071B51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
</t>
        </r>
      </text>
    </comment>
    <comment ref="H200" authorId="0" shapeId="0" xr:uid="{F7443C47-4ABD-4EBF-9E78-708CE52D7755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Assume Waters can consign the BOX TE82881-2 to Flex 
</t>
        </r>
      </text>
    </comment>
    <comment ref="E201" authorId="0" shapeId="0" xr:uid="{21CCF455-6F65-4274-B821-6DFE45101982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
</t>
        </r>
      </text>
    </comment>
    <comment ref="H201" authorId="0" shapeId="0" xr:uid="{C55F37A7-DC68-49CD-8994-54C7C4A33B6C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Assume Waters can consign the BOX TE82881-2 to Flex 
</t>
        </r>
      </text>
    </comment>
    <comment ref="E202" authorId="0" shapeId="0" xr:uid="{CE1DA2B1-8C90-4E8D-9C13-97CD11BA2320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
</t>
        </r>
      </text>
    </comment>
    <comment ref="H202" authorId="0" shapeId="0" xr:uid="{B9519F69-1BF5-45DD-90D4-12A8A78938A9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Assume Waters can consign the BOX TE82881-2 to Flex 
</t>
        </r>
      </text>
    </comment>
    <comment ref="E203" authorId="0" shapeId="0" xr:uid="{007D9A5D-516F-4DF0-9EE0-F9A3397671FB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Fine alignment
</t>
        </r>
      </text>
    </comment>
    <comment ref="H203" authorId="0" shapeId="0" xr:uid="{B28184B0-538C-4635-9775-99792CC2BE7A}">
      <text>
        <r>
          <rPr>
            <b/>
            <sz val="9"/>
            <color indexed="81"/>
            <rFont val="Tahoma"/>
            <family val="2"/>
          </rPr>
          <t>Amy Xu Xia Jie:</t>
        </r>
        <r>
          <rPr>
            <sz val="9"/>
            <color indexed="81"/>
            <rFont val="Tahoma"/>
            <family val="2"/>
          </rPr>
          <t xml:space="preserve">
Universal jig use for rough alignment and fine alignment . 0.5*0.9=0.45
Assume Waters can consign the BOX TE82881-2 to Flex 
</t>
        </r>
      </text>
    </comment>
    <comment ref="I221" authorId="2" shapeId="0" xr:uid="{7FC229F5-271C-4FF4-915B-FDC490C06C61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22" authorId="2" shapeId="0" xr:uid="{8FADF42D-6BB9-430E-9B83-CE94BA2A5B33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23" authorId="2" shapeId="0" xr:uid="{A32584BF-2B73-4A1D-BDF5-6C62E97F764D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0.42</t>
        </r>
      </text>
    </comment>
    <comment ref="I224" authorId="2" shapeId="0" xr:uid="{9893F7CF-5D57-4583-99A6-D45D4DB78EA9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25" authorId="2" shapeId="0" xr:uid="{3A7BE5CA-2602-45E2-B4EF-CE4067EC8A7D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26" authorId="2" shapeId="0" xr:uid="{6A10C341-A294-4BE2-AD93-4247175BE935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27" authorId="2" shapeId="0" xr:uid="{3708CEDA-797D-4570-AF8E-20E21A7BB0A2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35" authorId="2" shapeId="0" xr:uid="{DE6BA0E9-D8EE-43D5-8907-1A5C1C7FCEC2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36" authorId="2" shapeId="0" xr:uid="{7ABB65AE-6E04-48E9-92B5-C01BFEF07607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37" authorId="2" shapeId="0" xr:uid="{4899DBB0-D601-4808-B154-5235FE0E228E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38" authorId="2" shapeId="0" xr:uid="{439ED426-BA1A-458D-A93D-5CAF63B1193D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39" authorId="2" shapeId="0" xr:uid="{B8B08F2D-B26D-4B46-97DA-C43D3F7E0C5C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40" authorId="2" shapeId="0" xr:uid="{CABFD768-2810-4302-BE1B-B678E969F527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0.42</t>
        </r>
      </text>
    </comment>
    <comment ref="I241" authorId="2" shapeId="0" xr:uid="{EE9B6B87-9E84-46AB-8ADE-215D17DC5D0A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0.42</t>
        </r>
      </text>
    </comment>
    <comment ref="I242" authorId="2" shapeId="0" xr:uid="{7BEC92AA-8872-4498-B44F-8AA608AC3B3C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43" authorId="2" shapeId="0" xr:uid="{074061B7-8A97-4BC9-AF8F-E837C33B34C3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  <comment ref="I244" authorId="2" shapeId="0" xr:uid="{BB4B869E-7263-4C4E-9867-1CDC1D5E9A35}">
      <text>
        <r>
          <rPr>
            <b/>
            <sz val="9"/>
            <color indexed="81"/>
            <rFont val="Tahoma"/>
            <family val="2"/>
          </rPr>
          <t>Nallajanula Phani Bhushan:</t>
        </r>
        <r>
          <rPr>
            <sz val="9"/>
            <color indexed="81"/>
            <rFont val="Tahoma"/>
            <family val="2"/>
          </rPr>
          <t xml:space="preserve">
change from 0.36 to 0.25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Niu Niu</author>
    <author>SGSNINIU</author>
  </authors>
  <commentList>
    <comment ref="A33" authorId="0" shapeId="0" xr:uid="{B41C5040-0D38-42BA-8426-375BCD487DF6}">
      <text>
        <r>
          <rPr>
            <b/>
            <sz val="9"/>
            <color indexed="81"/>
            <rFont val="Tahoma"/>
            <family val="2"/>
          </rPr>
          <t>Forecast dated 11-Dec-20</t>
        </r>
      </text>
    </comment>
    <comment ref="L34" authorId="0" shapeId="0" xr:uid="{DE5C7DAF-1EB6-4563-B677-41AB4FEB97AA}">
      <text>
        <r>
          <rPr>
            <sz val="9"/>
            <color indexed="81"/>
            <rFont val="Tahoma"/>
            <family val="2"/>
          </rPr>
          <t xml:space="preserve">1.5 days = 30% to pull in
</t>
        </r>
      </text>
    </comment>
    <comment ref="M34" authorId="0" shapeId="0" xr:uid="{7B40F5B7-9F37-4189-AE1C-6248CFFDE7E8}">
      <text>
        <r>
          <rPr>
            <b/>
            <sz val="9"/>
            <color indexed="81"/>
            <rFont val="Tahoma"/>
            <family val="2"/>
          </rPr>
          <t>2 days = 40% to pull in.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35" authorId="1" shapeId="0" xr:uid="{71CADC0B-9CE0-4555-A185-15CFAD1F47BC}">
      <text>
        <r>
          <rPr>
            <b/>
            <sz val="9"/>
            <color indexed="81"/>
            <rFont val="Tahoma"/>
            <family val="2"/>
          </rPr>
          <t>Baan forecast date: next Sunday of Waters PO date.
Eg: PO due on 7-Nov, Baan forecast date is 11-Nov.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0" authorId="0" shapeId="0" xr:uid="{F132AF75-FA9E-450D-B221-4D0DF3AA7580}">
      <text>
        <r>
          <rPr>
            <b/>
            <sz val="9"/>
            <color indexed="81"/>
            <rFont val="Tahoma"/>
            <family val="2"/>
          </rPr>
          <t>50% in wk 1.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1" authorId="0" shapeId="0" xr:uid="{0F98EF71-15CC-46A6-8347-2E2EBFA57E19}">
      <text>
        <r>
          <rPr>
            <b/>
            <sz val="9"/>
            <color indexed="81"/>
            <rFont val="Tahoma"/>
            <family val="2"/>
          </rPr>
          <t>50% in wk 1.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4" authorId="0" shapeId="0" xr:uid="{D9958A20-0FCB-4A0F-B5A4-7AC531053F0B}">
      <text>
        <r>
          <rPr>
            <b/>
            <sz val="9"/>
            <color indexed="81"/>
            <rFont val="Tahoma"/>
            <family val="2"/>
          </rPr>
          <t>target 50% in wk 1.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5" authorId="0" shapeId="0" xr:uid="{949B2009-3430-488E-9A19-A682A313D0F0}">
      <text>
        <r>
          <rPr>
            <b/>
            <sz val="9"/>
            <color indexed="81"/>
            <rFont val="Tahoma"/>
            <family val="2"/>
          </rPr>
          <t>50% in wk 1.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7" authorId="0" shapeId="0" xr:uid="{0E59531F-E3D3-4604-BC9A-8E4C27AF6259}">
      <text>
        <r>
          <rPr>
            <b/>
            <sz val="9"/>
            <color indexed="81"/>
            <rFont val="Tahoma"/>
            <family val="2"/>
          </rPr>
          <t xml:space="preserve">target 8u in wk 1.
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49" authorId="0" shapeId="0" xr:uid="{19A7A01F-10FE-4205-B4B2-F18469E3EBE6}">
      <text>
        <r>
          <rPr>
            <b/>
            <sz val="9"/>
            <color indexed="81"/>
            <rFont val="Tahoma"/>
            <family val="2"/>
          </rPr>
          <t>2u for Arc Premier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49" authorId="0" shapeId="0" xr:uid="{6B89850C-E22D-47BC-8D47-72F0F23D3E43}">
      <text>
        <r>
          <rPr>
            <b/>
            <sz val="9"/>
            <color indexed="81"/>
            <rFont val="Tahoma"/>
            <family val="2"/>
          </rPr>
          <t>18u for Arc Premier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2" authorId="0" shapeId="0" xr:uid="{60D80B90-5D81-45D6-8251-5D974D4287EB}">
      <text>
        <r>
          <rPr>
            <b/>
            <sz val="9"/>
            <color indexed="81"/>
            <rFont val="Tahoma"/>
            <family val="2"/>
          </rPr>
          <t>50% in wk 1.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53" authorId="0" shapeId="0" xr:uid="{DD14E3D1-D031-4CEB-9F1C-C6501D62C8BE}">
      <text>
        <r>
          <rPr>
            <b/>
            <sz val="9"/>
            <color indexed="81"/>
            <rFont val="Tahoma"/>
            <family val="2"/>
          </rPr>
          <t>2u for Arc Premier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53" authorId="0" shapeId="0" xr:uid="{8BE441B8-73E8-4C6E-ADD9-A26E2E5C2B74}">
      <text>
        <r>
          <rPr>
            <b/>
            <sz val="9"/>
            <color indexed="81"/>
            <rFont val="Tahoma"/>
            <family val="2"/>
          </rPr>
          <t>18u for Arc Premier.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4" authorId="0" shapeId="0" xr:uid="{3F97C6F6-4E15-49F3-B4DD-3440AD6E5F26}">
      <text>
        <r>
          <rPr>
            <b/>
            <sz val="9"/>
            <color indexed="81"/>
            <rFont val="Tahoma"/>
            <family val="2"/>
          </rPr>
          <t>50% in wk 1.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55" authorId="0" shapeId="0" xr:uid="{1ED3204A-B1AE-471F-B797-56F7FF41E42C}">
      <text>
        <r>
          <rPr>
            <b/>
            <sz val="9"/>
            <color indexed="81"/>
            <rFont val="Tahoma"/>
            <family val="2"/>
          </rPr>
          <t>50% in wk 1.</t>
        </r>
      </text>
    </comment>
    <comment ref="C57" authorId="0" shapeId="0" xr:uid="{AC95899B-3AB2-45C6-81C1-BD2E768140AF}">
      <text>
        <r>
          <rPr>
            <b/>
            <sz val="9"/>
            <color indexed="81"/>
            <rFont val="Tahoma"/>
            <family val="2"/>
          </rPr>
          <t>target 50% in wk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0" authorId="0" shapeId="0" xr:uid="{02EDD6B7-9DEF-434F-A2F3-BEA6DD7F32AA}">
      <text>
        <r>
          <rPr>
            <b/>
            <sz val="9"/>
            <color indexed="81"/>
            <rFont val="Tahoma"/>
            <family val="2"/>
          </rPr>
          <t>target 4u in wk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61" authorId="0" shapeId="0" xr:uid="{B2909713-97A7-4A1B-98BC-827171733108}">
      <text>
        <r>
          <rPr>
            <b/>
            <sz val="9"/>
            <color indexed="81"/>
            <rFont val="Tahoma"/>
            <family val="2"/>
          </rPr>
          <t>target 4u in wk 1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<sst xmlns="http://schemas.openxmlformats.org/spreadsheetml/2006/main" count="1417" uniqueCount="300">
  <si>
    <t>Product Family</t>
  </si>
  <si>
    <t>Pumps</t>
  </si>
  <si>
    <t>ASSY, HPLC PUMP, M515</t>
  </si>
  <si>
    <t>1515 ISOCRATIC HPLC PUMP</t>
  </si>
  <si>
    <t>1525 BINARY HPLC PUMP</t>
  </si>
  <si>
    <t>1525µ Binary HPLC Pump w/Degasser</t>
  </si>
  <si>
    <t>Alliance</t>
  </si>
  <si>
    <t>e2695 Separations Module w/o H/C</t>
  </si>
  <si>
    <t>Solvent Mgrs</t>
  </si>
  <si>
    <t>Acquity UPLC Binary Solvent Mgr</t>
  </si>
  <si>
    <t>Detectors - Main Line</t>
  </si>
  <si>
    <t>WAT207000</t>
  </si>
  <si>
    <t>Detectors - Clean Room TUV</t>
  </si>
  <si>
    <t>Detectors - Clean Room PDA</t>
  </si>
  <si>
    <t>May</t>
  </si>
  <si>
    <t>Tester name</t>
  </si>
  <si>
    <t>Qty</t>
  </si>
  <si>
    <t xml:space="preserve">Final test </t>
  </si>
  <si>
    <t>Remarks</t>
  </si>
  <si>
    <t>Tester 
Efficiency(%)</t>
  </si>
  <si>
    <t>Test Time
(hrs)</t>
  </si>
  <si>
    <t>No of 
shifts</t>
  </si>
  <si>
    <t>Shift allocation 
time (hrs)</t>
  </si>
  <si>
    <t>Product 
Family</t>
  </si>
  <si>
    <t>TE 82534</t>
  </si>
  <si>
    <t>TE 82705-02</t>
  </si>
  <si>
    <t>HIPOT / Safety Analyzer Test</t>
  </si>
  <si>
    <t>TE82613</t>
  </si>
  <si>
    <t>TE95037</t>
  </si>
  <si>
    <t>TE82546</t>
  </si>
  <si>
    <t>TE82526</t>
  </si>
  <si>
    <t>TE82625</t>
  </si>
  <si>
    <t>HPMV Tester</t>
  </si>
  <si>
    <t>Syringe Needle tester</t>
  </si>
  <si>
    <t>TE82656</t>
  </si>
  <si>
    <t>Front Bezel/Keypad LCD Tester</t>
  </si>
  <si>
    <t>Pump Tray Tester</t>
  </si>
  <si>
    <t>Injector Seal Wash Tester</t>
  </si>
  <si>
    <t>TE82503</t>
  </si>
  <si>
    <t>TE82520</t>
  </si>
  <si>
    <t>Carousel Carrier Drive Alignment Station</t>
  </si>
  <si>
    <t>TE82523</t>
  </si>
  <si>
    <t>Fluidics Tray Tester</t>
  </si>
  <si>
    <t>Actuator Decay Tester</t>
  </si>
  <si>
    <t>TE82800</t>
  </si>
  <si>
    <t>TE90282</t>
  </si>
  <si>
    <t>TE82943</t>
  </si>
  <si>
    <t>Preparation for main assy Preamp /LC/LH/FW/GB</t>
  </si>
  <si>
    <t>BS / WH / PD</t>
  </si>
  <si>
    <t>Grating Drive</t>
  </si>
  <si>
    <t xml:space="preserve">Flow Cell </t>
  </si>
  <si>
    <t>2998/PDA eLAMBDA PDA  Assy</t>
  </si>
  <si>
    <t>2998/PDA eLAMBDA APERTURE</t>
  </si>
  <si>
    <t>2998/PDA eLAMBDA FILTER FLAG /B/S/Mirror Assy</t>
  </si>
  <si>
    <t>TE82903</t>
  </si>
  <si>
    <t>TE82882</t>
  </si>
  <si>
    <t>TE-82964-1</t>
  </si>
  <si>
    <t>TE-82972-1</t>
  </si>
  <si>
    <t>TE-82969-1</t>
  </si>
  <si>
    <t>Wavelength Accuracy and Linearity Tester</t>
  </si>
  <si>
    <t>WATERS CORPORATION</t>
  </si>
  <si>
    <t>Qtr Wk</t>
  </si>
  <si>
    <t>Yr Wk</t>
  </si>
  <si>
    <t>S</t>
  </si>
  <si>
    <t>M</t>
  </si>
  <si>
    <t>T</t>
  </si>
  <si>
    <t>W</t>
  </si>
  <si>
    <t>F</t>
  </si>
  <si>
    <t>JAN</t>
  </si>
  <si>
    <t>JUL</t>
  </si>
  <si>
    <t>FEB</t>
  </si>
  <si>
    <t>AUG</t>
  </si>
  <si>
    <t>MAR</t>
  </si>
  <si>
    <t>SEP</t>
  </si>
  <si>
    <t>APR</t>
  </si>
  <si>
    <t>OCT</t>
  </si>
  <si>
    <t>MAY</t>
  </si>
  <si>
    <t>NOV</t>
  </si>
  <si>
    <t>JUN</t>
  </si>
  <si>
    <t>DEC</t>
  </si>
  <si>
    <t>=</t>
  </si>
  <si>
    <t>Official Waters U. S. Holiday (full day)</t>
  </si>
  <si>
    <t>Day</t>
  </si>
  <si>
    <t xml:space="preserve">Earnings Release </t>
  </si>
  <si>
    <t>Pump Mechanic Run In Test</t>
  </si>
  <si>
    <t>Test capacity
per day (pcs)</t>
  </si>
  <si>
    <t>NA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</si>
  <si>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</si>
  <si>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</si>
  <si>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</si>
  <si>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</si>
  <si>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</si>
  <si>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</si>
  <si>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</si>
  <si>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</si>
  <si>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</si>
  <si>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</si>
  <si>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</si>
  <si>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Pump</t>
  </si>
  <si>
    <t>BSM/QSM</t>
  </si>
  <si>
    <t>TUV</t>
  </si>
  <si>
    <t>PDA</t>
  </si>
  <si>
    <t>Product</t>
  </si>
  <si>
    <t xml:space="preserve">2489/TUV Bench 1 and 2 </t>
  </si>
  <si>
    <t>2998 Optics Bench 1</t>
  </si>
  <si>
    <t>2998 Optics Bench 2</t>
  </si>
  <si>
    <t>PDA/Elambda Optics Bench 1</t>
  </si>
  <si>
    <t>PDA/Elambda  Optics Bench 2</t>
  </si>
  <si>
    <t>2487/2489/TUV Programing Station</t>
  </si>
  <si>
    <t>2487/2489/TUV Detector Final Test</t>
  </si>
  <si>
    <t>2998/ PDA/ ELAMBDA Programing Station</t>
  </si>
  <si>
    <t>Detector - Clean Room - 2498/TUV</t>
  </si>
  <si>
    <t>Detector - Main Line</t>
  </si>
  <si>
    <t>Work days by month</t>
  </si>
  <si>
    <t>Forecast</t>
  </si>
  <si>
    <t>2998/PDA/Elambda/Velox/ArcBio</t>
  </si>
  <si>
    <t>Total 
per year</t>
  </si>
  <si>
    <t>Total 
per Qtr</t>
  </si>
  <si>
    <t>Total 
per month</t>
  </si>
  <si>
    <t>Total 
per week</t>
  </si>
  <si>
    <t>Total 
per day</t>
  </si>
  <si>
    <t>Available 
Line Capacity 
(hrs):</t>
  </si>
  <si>
    <t>Work week by month</t>
  </si>
  <si>
    <t>Month-end date</t>
  </si>
  <si>
    <t>Official Waters U. S. Holiday (1/2 day)</t>
  </si>
  <si>
    <t>UPC2</t>
  </si>
  <si>
    <t>PDA/Elambda</t>
  </si>
  <si>
    <t># days in Q1</t>
  </si>
  <si>
    <t># days in Q2</t>
  </si>
  <si>
    <t># days in Q3</t>
  </si>
  <si>
    <t># days in Q4</t>
  </si>
  <si>
    <t># days in year</t>
  </si>
  <si>
    <t>Singapore Holidays</t>
  </si>
  <si>
    <t>: Chinese New Year</t>
  </si>
  <si>
    <t>: Good Friday</t>
  </si>
  <si>
    <t>: Labour Day</t>
  </si>
  <si>
    <t>: Christmas Day</t>
  </si>
  <si>
    <t>: Vesak Day</t>
  </si>
  <si>
    <t>: Hari Raya Puasa</t>
  </si>
  <si>
    <t>: Hari Raya Haji</t>
  </si>
  <si>
    <t>: National Day</t>
  </si>
  <si>
    <t>: Deepavali</t>
  </si>
  <si>
    <t>1 Jan 2020</t>
  </si>
  <si>
    <t>*The following Monday will be a public holiday.</t>
  </si>
  <si>
    <r>
      <t>: New Year’s Day</t>
    </r>
    <r>
      <rPr>
        <sz val="10"/>
        <color theme="1"/>
        <rFont val="Calibri"/>
        <family val="2"/>
        <scheme val="minor"/>
      </rPr>
      <t> </t>
    </r>
  </si>
  <si>
    <r>
      <t> </t>
    </r>
    <r>
      <rPr>
        <sz val="10"/>
        <color theme="1"/>
        <rFont val="Calibri"/>
        <family val="2"/>
        <scheme val="minor"/>
      </rPr>
      <t>10 Apr 2020</t>
    </r>
  </si>
  <si>
    <r>
      <t> </t>
    </r>
    <r>
      <rPr>
        <sz val="10"/>
        <color theme="1"/>
        <rFont val="Calibri"/>
        <family val="2"/>
        <scheme val="minor"/>
      </rPr>
      <t>1 May 2020</t>
    </r>
  </si>
  <si>
    <r>
      <t> </t>
    </r>
    <r>
      <rPr>
        <sz val="10"/>
        <color theme="1"/>
        <rFont val="Calibri"/>
        <family val="2"/>
        <scheme val="minor"/>
      </rPr>
      <t>7 May 2020</t>
    </r>
  </si>
  <si>
    <r>
      <t> </t>
    </r>
    <r>
      <rPr>
        <sz val="10"/>
        <color theme="1"/>
        <rFont val="Calibri"/>
        <family val="2"/>
        <scheme val="minor"/>
      </rPr>
      <t>24 May 2020</t>
    </r>
    <r>
      <rPr>
        <sz val="10"/>
        <rFont val="Calibri"/>
        <family val="2"/>
        <scheme val="minor"/>
      </rPr>
      <t>*</t>
    </r>
  </si>
  <si>
    <r>
      <t> </t>
    </r>
    <r>
      <rPr>
        <sz val="10"/>
        <color theme="1"/>
        <rFont val="Calibri"/>
        <family val="2"/>
        <scheme val="minor"/>
      </rPr>
      <t>31 July 2020</t>
    </r>
  </si>
  <si>
    <r>
      <t> </t>
    </r>
    <r>
      <rPr>
        <sz val="10"/>
        <color theme="1"/>
        <rFont val="Calibri"/>
        <family val="2"/>
        <scheme val="minor"/>
      </rPr>
      <t>9 Aug 2020</t>
    </r>
    <r>
      <rPr>
        <sz val="10"/>
        <rFont val="Calibri"/>
        <family val="2"/>
        <scheme val="minor"/>
      </rPr>
      <t>*</t>
    </r>
  </si>
  <si>
    <r>
      <t> </t>
    </r>
    <r>
      <rPr>
        <sz val="10"/>
        <color theme="1"/>
        <rFont val="Calibri"/>
        <family val="2"/>
        <scheme val="minor"/>
      </rPr>
      <t>14 Nov 2020</t>
    </r>
  </si>
  <si>
    <r>
      <t> </t>
    </r>
    <r>
      <rPr>
        <sz val="10"/>
        <color theme="1"/>
        <rFont val="Calibri"/>
        <family val="2"/>
        <scheme val="minor"/>
      </rPr>
      <t>25 Dec 2020</t>
    </r>
  </si>
  <si>
    <t>26 Jan 2020*</t>
  </si>
  <si>
    <t>Wednesday</t>
  </si>
  <si>
    <t>Saturday</t>
  </si>
  <si>
    <t>Sunday</t>
  </si>
  <si>
    <t>Friday</t>
  </si>
  <si>
    <t>Thursday</t>
  </si>
  <si>
    <r>
      <t> 25</t>
    </r>
    <r>
      <rPr>
        <sz val="10"/>
        <color theme="1"/>
        <rFont val="Calibri"/>
        <family val="2"/>
        <scheme val="minor"/>
      </rPr>
      <t xml:space="preserve"> Jan 2020</t>
    </r>
  </si>
  <si>
    <t>Waters PO due date</t>
  </si>
  <si>
    <t>Baan forecast date</t>
  </si>
  <si>
    <t>Ship Plan</t>
  </si>
  <si>
    <t>WAT-WAT207000  (515)</t>
  </si>
  <si>
    <t>WAT-186001515  (1515)</t>
  </si>
  <si>
    <t>WAT-186001525  (1525)</t>
  </si>
  <si>
    <t>WAT-186001825  (1525u)</t>
  </si>
  <si>
    <t>WAT-186002487 (2489)</t>
  </si>
  <si>
    <t>WAT-186248900 (2489 Det X)</t>
  </si>
  <si>
    <t>WAT-186017002 (Arc 2489)</t>
  </si>
  <si>
    <t>WAT-186002998 (2998 Detector)</t>
  </si>
  <si>
    <t>WAT-186299800 (2998 Det X)</t>
  </si>
  <si>
    <t>WAT-186017003 (Velox/Arc 2998)</t>
  </si>
  <si>
    <t>WAT-186015031 (TUV Detector)</t>
  </si>
  <si>
    <t>WAT-186015032 (PDA Detector)</t>
  </si>
  <si>
    <t>WAT-186015033 (eLambda)</t>
  </si>
  <si>
    <t>WAT-186015034 (UPC2 Detector)</t>
  </si>
  <si>
    <t>WAT-186015053 (PDA w/ Taper slit)</t>
  </si>
  <si>
    <t>WAT-186015001 (BSM)</t>
  </si>
  <si>
    <t>WAT-186015080 (QSM Plus)</t>
  </si>
  <si>
    <t>Shunt</t>
  </si>
  <si>
    <t>SM</t>
  </si>
  <si>
    <t>Waters Calendar</t>
  </si>
  <si>
    <t xml:space="preserve">2 Oct customer PO </t>
  </si>
  <si>
    <t>2021 FISCAL CALENDAR</t>
  </si>
  <si>
    <t>= Official Waters U. S. Holiday (full day)</t>
  </si>
  <si>
    <t>= Official Waters U. S. Holiday (1/2 day)</t>
  </si>
  <si>
    <t xml:space="preserve">= Earnings Release </t>
  </si>
  <si>
    <r>
      <t xml:space="preserve">WATERS CORPORATION </t>
    </r>
    <r>
      <rPr>
        <b/>
        <i/>
        <sz val="12"/>
        <color rgb="FFFF0000"/>
        <rFont val="Times New Roman"/>
        <family val="1"/>
      </rPr>
      <t xml:space="preserve">PRELIM! </t>
    </r>
  </si>
  <si>
    <t>Cut off Wed</t>
  </si>
  <si>
    <t>WAT-186018007 (Premier eLambda)</t>
  </si>
  <si>
    <t>WATERS INSTRUMENTS</t>
  </si>
  <si>
    <t>Detector</t>
  </si>
  <si>
    <t>WAT-186018006 (TUV Premier Detector)</t>
  </si>
  <si>
    <t>WAT-186015018 (QSM)</t>
  </si>
  <si>
    <t>Sum Pump shipment</t>
  </si>
  <si>
    <t>Sum Alliance shipment</t>
  </si>
  <si>
    <t>Sum Detectors shipment</t>
  </si>
  <si>
    <t>Sum BSM &amp; QSM shipment</t>
  </si>
  <si>
    <t>Sum weekly</t>
  </si>
  <si>
    <t>Jan'21</t>
  </si>
  <si>
    <t>Feb'21</t>
  </si>
  <si>
    <t>Mar'21</t>
  </si>
  <si>
    <t>Apr'21</t>
  </si>
  <si>
    <t>May'21</t>
  </si>
  <si>
    <t>Jun'21</t>
  </si>
  <si>
    <t>Jul'21</t>
  </si>
  <si>
    <t>Aug'21</t>
  </si>
  <si>
    <t>Sep'21</t>
  </si>
  <si>
    <t>Oct'21</t>
  </si>
  <si>
    <t>Nov'21</t>
  </si>
  <si>
    <t>Dec'21</t>
  </si>
  <si>
    <t>Jan'22</t>
  </si>
  <si>
    <t>Feb'22</t>
  </si>
  <si>
    <t>Mar'22</t>
  </si>
  <si>
    <t>`</t>
  </si>
  <si>
    <r>
      <t xml:space="preserve">WAT-186017012 (Arc </t>
    </r>
    <r>
      <rPr>
        <sz val="10"/>
        <color rgb="FF0000FF"/>
        <rFont val="Arial"/>
        <family val="2"/>
      </rPr>
      <t>Bio</t>
    </r>
    <r>
      <rPr>
        <sz val="10"/>
        <rFont val="Arial"/>
        <family val="2"/>
      </rPr>
      <t xml:space="preserve"> 2489)</t>
    </r>
  </si>
  <si>
    <r>
      <t xml:space="preserve">WAT-186017013 (Arc </t>
    </r>
    <r>
      <rPr>
        <sz val="10"/>
        <color rgb="FF0000FF"/>
        <rFont val="Arial"/>
        <family val="2"/>
      </rPr>
      <t>Bio</t>
    </r>
    <r>
      <rPr>
        <sz val="10"/>
        <rFont val="Arial"/>
        <family val="2"/>
      </rPr>
      <t xml:space="preserve"> 2998)</t>
    </r>
  </si>
  <si>
    <r>
      <rPr>
        <sz val="10"/>
        <color rgb="FFC00000"/>
        <rFont val="Arial"/>
        <family val="2"/>
      </rPr>
      <t>WAT-S-279001743</t>
    </r>
    <r>
      <rPr>
        <sz val="10"/>
        <rFont val="Arial"/>
        <family val="2"/>
      </rPr>
      <t xml:space="preserve"> (TUV Detector w/o SU Kit &amp; w/o Box)</t>
    </r>
  </si>
  <si>
    <t xml:space="preserve">Ship plan </t>
  </si>
  <si>
    <t>WAT-186269505</t>
  </si>
  <si>
    <t xml:space="preserve">WAT-186269506 </t>
  </si>
  <si>
    <t>Month</t>
  </si>
  <si>
    <t xml:space="preserve">Tester utilization calculator </t>
  </si>
  <si>
    <t>Available days</t>
  </si>
  <si>
    <t>Main / Spares</t>
  </si>
  <si>
    <t>PN</t>
  </si>
  <si>
    <t>Tester Number</t>
  </si>
  <si>
    <t>Demand</t>
  </si>
  <si>
    <t>Tester Utilization include Spares demand</t>
  </si>
  <si>
    <t>Common with Spares</t>
  </si>
  <si>
    <t>Spares</t>
  </si>
  <si>
    <t>WAS207033</t>
  </si>
  <si>
    <t>WAS207006</t>
  </si>
  <si>
    <t>WAT045438</t>
  </si>
  <si>
    <t>Spares only</t>
  </si>
  <si>
    <t>WAT270928</t>
  </si>
  <si>
    <t>WAS081147</t>
  </si>
  <si>
    <t>2998 Flow cell</t>
  </si>
  <si>
    <t>Common with spares</t>
  </si>
  <si>
    <t>Unique for Instrument</t>
  </si>
  <si>
    <t>Detector - Clean Room - 2988/PDA/Eλ</t>
  </si>
  <si>
    <t>TE0084018</t>
  </si>
  <si>
    <t>Heater Cooler Tester</t>
  </si>
  <si>
    <t>WAT270802</t>
  </si>
  <si>
    <t>WAT270804</t>
  </si>
  <si>
    <t>186001515</t>
  </si>
  <si>
    <t>186001525</t>
  </si>
  <si>
    <t>186001825</t>
  </si>
  <si>
    <t>186002487</t>
  </si>
  <si>
    <t>186002998</t>
  </si>
  <si>
    <t>186015001</t>
  </si>
  <si>
    <t>186015031</t>
  </si>
  <si>
    <t>186015032</t>
  </si>
  <si>
    <t>186015033</t>
  </si>
  <si>
    <t>186015034</t>
  </si>
  <si>
    <t>186015053</t>
  </si>
  <si>
    <t>186017002</t>
  </si>
  <si>
    <t>186017003</t>
  </si>
  <si>
    <t>186017012</t>
  </si>
  <si>
    <t>186017013</t>
  </si>
  <si>
    <t>186018006</t>
  </si>
  <si>
    <t>186018007</t>
  </si>
  <si>
    <t>186269505</t>
  </si>
  <si>
    <t>186269506</t>
  </si>
  <si>
    <t>Unit price</t>
  </si>
  <si>
    <t>Annual amount</t>
  </si>
  <si>
    <t>700004463</t>
  </si>
  <si>
    <t>700001030</t>
  </si>
  <si>
    <t>700000239</t>
  </si>
  <si>
    <t>700002791</t>
  </si>
  <si>
    <t>700011805</t>
  </si>
  <si>
    <t>700011708</t>
  </si>
  <si>
    <t>186015018</t>
  </si>
  <si>
    <t>186015080</t>
  </si>
  <si>
    <t>186019007</t>
  </si>
  <si>
    <t>700002554</t>
  </si>
  <si>
    <t>700002880</t>
  </si>
  <si>
    <t>700005245</t>
  </si>
  <si>
    <t>700003550</t>
  </si>
  <si>
    <t>700010507</t>
  </si>
  <si>
    <t>186019008</t>
  </si>
  <si>
    <t>700005427</t>
  </si>
  <si>
    <t>700011650</t>
  </si>
  <si>
    <t>700011652</t>
  </si>
  <si>
    <t>700003765</t>
  </si>
  <si>
    <t>700002787</t>
  </si>
  <si>
    <t>205000402</t>
  </si>
  <si>
    <t>205001023</t>
  </si>
  <si>
    <t>WAT-S-WAT081158</t>
  </si>
  <si>
    <t>WAT-S-WAT081159</t>
  </si>
  <si>
    <t>Not found in spares library</t>
  </si>
  <si>
    <t>Propose to cover by OT</t>
  </si>
  <si>
    <t>Propose to cover by OT; Current 6th tester in migration to new tester</t>
  </si>
  <si>
    <t>Sampling  Tester 1 out of 10</t>
  </si>
  <si>
    <t>Propose to cover by  OT; Reviewed tester usage for each model.</t>
  </si>
  <si>
    <t xml:space="preserve">Propose to cover by  OT; </t>
  </si>
  <si>
    <t>Tester Utilization exclude Spares demand</t>
  </si>
  <si>
    <t>Tester Capacity per month</t>
  </si>
  <si>
    <t>Updated: 08 Jun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</si>
</sst>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d\-mmm\-yyyy"/>
    <numFmt numFmtId="167" formatCode="0.000"/>
    <numFmt numFmtId="168" formatCode="_-* #,##0\ &quot;F&quot;_-;\-* #,##0\ &quot;F&quot;_-;_-* &quot;-&quot;\ &quot;F&quot;_-;_-@_-"/>
    <numFmt numFmtId="169" formatCode="_-* #,##0\ _F_-;\-* #,##0\ _F_-;_-* &quot;-&quot;\ _F_-;_-@_-"/>
    <numFmt numFmtId="170" formatCode="0.0000000000"/>
    <numFmt numFmtId="171" formatCode="0.00000000000"/>
    <numFmt numFmtId="172" formatCode="0.000000000"/>
    <numFmt numFmtId="173" formatCode="0.00000000"/>
    <numFmt numFmtId="174" formatCode="General_)"/>
    <numFmt numFmtId="175" formatCode="0.00_)"/>
    <numFmt numFmtId="176" formatCode="_-&quot;£&quot;* #,##0.00_-;\-&quot;£&quot;* #,##0.00_-;_-&quot;£&quot;* &quot;-&quot;??_-;_-@_-"/>
    <numFmt numFmtId="177" formatCode="&quot;$&quot;#,###.00"/>
    <numFmt numFmtId="178" formatCode="_-* #,##0.00\ _D_M_-;\-* #,##0.00\ _D_M_-;_-* &quot;-&quot;??\ _D_M_-;_-@_-"/>
  </numFmts>
  <fonts count="5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Arial"/>
      <family val="2"/>
    </font>
    <font>
      <sz val="10"/>
      <color rgb="FFC00000"/>
      <name val="Arial"/>
      <family val="2"/>
    </font>
    <font>
      <b/>
      <sz val="11"/>
      <color theme="1"/>
      <name val="Calibri"/>
      <family val="2"/>
      <scheme val="minor"/>
    </font>
    <font>
      <b/>
      <i/>
      <sz val="12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sz val="10"/>
      <name val="Arial"/>
      <family val="2"/>
    </font>
    <font>
      <sz val="10"/>
      <name val="MS Sans Serif"/>
      <family val="2"/>
    </font>
    <font>
      <sz val="10"/>
      <name val="MS Sans Serif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name val="Calibri"/>
      <family val="2"/>
      <scheme val="minor"/>
    </font>
    <font>
      <b/>
      <sz val="11"/>
      <name val="Times New Roman"/>
      <family val="1"/>
    </font>
    <font>
      <i/>
      <sz val="11"/>
      <name val="Times New Roman"/>
      <family val="1"/>
    </font>
    <font>
      <sz val="16"/>
      <name val="Times New Roman"/>
      <family val="1"/>
    </font>
    <font>
      <b/>
      <sz val="8"/>
      <name val="Times New Roman"/>
      <family val="1"/>
    </font>
    <font>
      <b/>
      <i/>
      <sz val="10"/>
      <name val="Times New Roman"/>
      <family val="1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sz val="12"/>
      <color rgb="FFFF0000"/>
      <name val="Times New Roman"/>
      <family val="1"/>
    </font>
    <font>
      <b/>
      <sz val="8"/>
      <name val="Arial"/>
      <family val="2"/>
    </font>
    <font>
      <sz val="8"/>
      <name val="Arial"/>
      <family val="2"/>
    </font>
    <font>
      <sz val="10"/>
      <color indexed="12"/>
      <name val="Arial"/>
      <family val="2"/>
    </font>
    <font>
      <sz val="10"/>
      <color rgb="FF7030A0"/>
      <name val="Arial"/>
      <family val="2"/>
    </font>
    <font>
      <sz val="10"/>
      <color rgb="FFFF0000"/>
      <name val="Arial"/>
      <family val="2"/>
    </font>
    <font>
      <sz val="10"/>
      <color rgb="FF0000FF"/>
      <name val="Arial"/>
      <family val="2"/>
    </font>
    <font>
      <sz val="11"/>
      <name val="Calibri"/>
      <family val="2"/>
      <scheme val="minor"/>
    </font>
    <font>
      <sz val="10"/>
      <name val="Arial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Geneva"/>
    </font>
    <font>
      <b/>
      <i/>
      <sz val="16"/>
      <name val="Helv"/>
    </font>
    <font>
      <sz val="12"/>
      <name val="Helv"/>
    </font>
    <font>
      <sz val="9"/>
      <color indexed="8"/>
      <name val="‚l‚r ‚oƒSƒVƒbƒN"/>
      <family val="3"/>
      <charset val="128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sz val="10"/>
      <name val="Helv"/>
      <charset val="238"/>
    </font>
    <font>
      <u/>
      <sz val="11"/>
      <color indexed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Helv"/>
      <family val="2"/>
    </font>
    <font>
      <u/>
      <sz val="10"/>
      <color indexed="12"/>
      <name val="Arial"/>
      <family val="2"/>
    </font>
    <font>
      <sz val="10"/>
      <name val="Geneva"/>
      <family val="2"/>
    </font>
  </fonts>
  <fills count="18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96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43" fontId="5" fillId="0" borderId="0" applyFont="0" applyFill="0" applyBorder="0" applyAlignment="0" applyProtection="0"/>
    <xf numFmtId="0" fontId="18" fillId="0" borderId="0"/>
    <xf numFmtId="0" fontId="13" fillId="0" borderId="0"/>
    <xf numFmtId="9" fontId="1" fillId="0" borderId="0" applyFont="0" applyFill="0" applyBorder="0" applyAlignment="0" applyProtection="0"/>
    <xf numFmtId="0" fontId="3" fillId="0" borderId="0"/>
    <xf numFmtId="0" fontId="20" fillId="0" borderId="0"/>
    <xf numFmtId="40" fontId="19" fillId="0" borderId="0" applyFont="0" applyFill="0" applyBorder="0" applyAlignment="0" applyProtection="0"/>
    <xf numFmtId="0" fontId="41" fillId="0" borderId="0"/>
    <xf numFmtId="0" fontId="54" fillId="0" borderId="0"/>
    <xf numFmtId="0" fontId="15" fillId="0" borderId="0"/>
    <xf numFmtId="42" fontId="19" fillId="0" borderId="0" applyFill="0" applyBorder="0" applyAlignment="0"/>
    <xf numFmtId="174" fontId="42" fillId="0" borderId="0" applyFill="0" applyBorder="0" applyAlignment="0"/>
    <xf numFmtId="167" fontId="42" fillId="0" borderId="0" applyFill="0" applyBorder="0" applyAlignment="0"/>
    <xf numFmtId="177" fontId="6" fillId="0" borderId="0" applyFill="0" applyBorder="0" applyAlignment="0"/>
    <xf numFmtId="173" fontId="19" fillId="0" borderId="0" applyFill="0" applyBorder="0" applyAlignment="0"/>
    <xf numFmtId="42" fontId="19" fillId="0" borderId="0" applyFill="0" applyBorder="0" applyAlignment="0"/>
    <xf numFmtId="172" fontId="19" fillId="0" borderId="0" applyFill="0" applyBorder="0" applyAlignment="0"/>
    <xf numFmtId="174" fontId="42" fillId="0" borderId="0" applyFill="0" applyBorder="0" applyAlignment="0"/>
    <xf numFmtId="43" fontId="6" fillId="0" borderId="0" applyFont="0" applyFill="0" applyBorder="0" applyAlignment="0" applyProtection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42" fontId="19" fillId="0" borderId="0" applyFont="0" applyFill="0" applyBorder="0" applyAlignment="0" applyProtection="0"/>
    <xf numFmtId="174" fontId="42" fillId="0" borderId="0" applyFont="0" applyFill="0" applyBorder="0" applyAlignment="0" applyProtection="0"/>
    <xf numFmtId="14" fontId="43" fillId="0" borderId="0" applyFill="0" applyBorder="0" applyAlignment="0"/>
    <xf numFmtId="38" fontId="19" fillId="0" borderId="43">
      <alignment vertical="center"/>
    </xf>
    <xf numFmtId="0" fontId="6" fillId="0" borderId="44"/>
    <xf numFmtId="42" fontId="19" fillId="0" borderId="0" applyFill="0" applyBorder="0" applyAlignment="0"/>
    <xf numFmtId="174" fontId="42" fillId="0" borderId="0" applyFill="0" applyBorder="0" applyAlignment="0"/>
    <xf numFmtId="42" fontId="19" fillId="0" borderId="0" applyFill="0" applyBorder="0" applyAlignment="0"/>
    <xf numFmtId="172" fontId="19" fillId="0" borderId="0" applyFill="0" applyBorder="0" applyAlignment="0"/>
    <xf numFmtId="174" fontId="42" fillId="0" borderId="0" applyFill="0" applyBorder="0" applyAlignment="0"/>
    <xf numFmtId="0" fontId="48" fillId="0" borderId="0">
      <protection locked="0"/>
    </xf>
    <xf numFmtId="0" fontId="48" fillId="0" borderId="0">
      <protection locked="0"/>
    </xf>
    <xf numFmtId="0" fontId="49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8" fillId="0" borderId="0">
      <protection locked="0"/>
    </xf>
    <xf numFmtId="0" fontId="49" fillId="0" borderId="0">
      <protection locked="0"/>
    </xf>
    <xf numFmtId="38" fontId="35" fillId="16" borderId="0" applyNumberFormat="0" applyBorder="0" applyAlignment="0" applyProtection="0"/>
    <xf numFmtId="0" fontId="9" fillId="0" borderId="37" applyNumberFormat="0" applyAlignment="0" applyProtection="0">
      <alignment horizontal="left" vertical="center"/>
    </xf>
    <xf numFmtId="0" fontId="9" fillId="0" borderId="16">
      <alignment horizontal="left" vertical="center"/>
    </xf>
    <xf numFmtId="10" fontId="35" fillId="17" borderId="7" applyNumberFormat="0" applyBorder="0" applyAlignment="0" applyProtection="0"/>
    <xf numFmtId="42" fontId="19" fillId="0" borderId="0" applyFill="0" applyBorder="0" applyAlignment="0"/>
    <xf numFmtId="174" fontId="42" fillId="0" borderId="0" applyFill="0" applyBorder="0" applyAlignment="0"/>
    <xf numFmtId="42" fontId="19" fillId="0" borderId="0" applyFill="0" applyBorder="0" applyAlignment="0"/>
    <xf numFmtId="172" fontId="19" fillId="0" borderId="0" applyFill="0" applyBorder="0" applyAlignment="0"/>
    <xf numFmtId="174" fontId="42" fillId="0" borderId="0" applyFill="0" applyBorder="0" applyAlignment="0"/>
    <xf numFmtId="169" fontId="6" fillId="0" borderId="0" applyFont="0" applyFill="0" applyBorder="0" applyAlignment="0" applyProtection="0"/>
    <xf numFmtId="4" fontId="44" fillId="0" borderId="0" applyFont="0" applyFill="0" applyBorder="0" applyAlignment="0" applyProtection="0"/>
    <xf numFmtId="168" fontId="6" fillId="0" borderId="0" applyFont="0" applyFill="0" applyBorder="0" applyAlignment="0" applyProtection="0"/>
    <xf numFmtId="8" fontId="44" fillId="0" borderId="0" applyFont="0" applyFill="0" applyBorder="0" applyAlignment="0" applyProtection="0"/>
    <xf numFmtId="175" fontId="4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41" fontId="47" fillId="0" borderId="0" applyFont="0" applyFill="0" applyBorder="0" applyAlignment="0" applyProtection="0"/>
    <xf numFmtId="9" fontId="6" fillId="0" borderId="0" applyFont="0" applyFill="0" applyBorder="0" applyAlignment="0" applyProtection="0"/>
    <xf numFmtId="173" fontId="19" fillId="0" borderId="0" applyFont="0" applyFill="0" applyBorder="0" applyAlignment="0" applyProtection="0"/>
    <xf numFmtId="178" fontId="6" fillId="0" borderId="0" applyFont="0" applyFill="0" applyBorder="0" applyAlignment="0" applyProtection="0"/>
    <xf numFmtId="10" fontId="6" fillId="0" borderId="0" applyFont="0" applyFill="0" applyBorder="0" applyAlignment="0" applyProtection="0"/>
    <xf numFmtId="42" fontId="19" fillId="0" borderId="0" applyFill="0" applyBorder="0" applyAlignment="0"/>
    <xf numFmtId="174" fontId="42" fillId="0" borderId="0" applyFill="0" applyBorder="0" applyAlignment="0"/>
    <xf numFmtId="42" fontId="19" fillId="0" borderId="0" applyFill="0" applyBorder="0" applyAlignment="0"/>
    <xf numFmtId="172" fontId="19" fillId="0" borderId="0" applyFill="0" applyBorder="0" applyAlignment="0"/>
    <xf numFmtId="174" fontId="42" fillId="0" borderId="0" applyFill="0" applyBorder="0" applyAlignment="0"/>
    <xf numFmtId="0" fontId="50" fillId="0" borderId="0"/>
    <xf numFmtId="49" fontId="43" fillId="0" borderId="0" applyFill="0" applyBorder="0" applyAlignment="0"/>
    <xf numFmtId="170" fontId="19" fillId="0" borderId="0" applyFill="0" applyBorder="0" applyAlignment="0"/>
    <xf numFmtId="171" fontId="19" fillId="0" borderId="0" applyFill="0" applyBorder="0" applyAlignment="0"/>
    <xf numFmtId="0" fontId="51" fillId="0" borderId="0" applyNumberFormat="0" applyFill="0" applyBorder="0" applyAlignment="0" applyProtection="0">
      <alignment vertical="top"/>
      <protection locked="0"/>
    </xf>
    <xf numFmtId="43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1" fontId="52" fillId="0" borderId="0" applyFont="0" applyFill="0" applyBorder="0" applyAlignment="0" applyProtection="0"/>
    <xf numFmtId="0" fontId="53" fillId="0" borderId="0"/>
    <xf numFmtId="0" fontId="55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56" fillId="0" borderId="0"/>
    <xf numFmtId="44" fontId="6" fillId="0" borderId="0" applyFont="0" applyFill="0" applyBorder="0" applyAlignment="0" applyProtection="0"/>
    <xf numFmtId="0" fontId="41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362">
    <xf numFmtId="0" fontId="0" fillId="0" borderId="0" xfId="0"/>
    <xf numFmtId="0" fontId="13" fillId="0" borderId="0" xfId="9" applyFont="1"/>
    <xf numFmtId="0" fontId="21" fillId="0" borderId="0" xfId="0" applyFont="1"/>
    <xf numFmtId="0" fontId="21" fillId="0" borderId="0" xfId="0" applyFont="1" applyAlignment="1">
      <alignment horizontal="left"/>
    </xf>
    <xf numFmtId="0" fontId="21" fillId="5" borderId="0" xfId="0" applyFont="1" applyFill="1"/>
    <xf numFmtId="0" fontId="23" fillId="0" borderId="0" xfId="0" applyFont="1"/>
    <xf numFmtId="0" fontId="13" fillId="0" borderId="0" xfId="9" applyFont="1" applyAlignment="1">
      <alignment horizontal="left"/>
    </xf>
    <xf numFmtId="0" fontId="23" fillId="0" borderId="7" xfId="0" applyFont="1" applyBorder="1"/>
    <xf numFmtId="0" fontId="23" fillId="0" borderId="7" xfId="0" applyFont="1" applyBorder="1" applyAlignment="1">
      <alignment horizontal="left"/>
    </xf>
    <xf numFmtId="0" fontId="24" fillId="0" borderId="0" xfId="9" applyFont="1"/>
    <xf numFmtId="0" fontId="24" fillId="0" borderId="0" xfId="9" applyFont="1" applyAlignment="1">
      <alignment horizontal="center"/>
    </xf>
    <xf numFmtId="0" fontId="13" fillId="8" borderId="7" xfId="9" applyFont="1" applyFill="1" applyBorder="1" applyAlignment="1">
      <alignment horizontal="center"/>
    </xf>
    <xf numFmtId="0" fontId="13" fillId="0" borderId="0" xfId="9" applyFont="1" applyAlignment="1">
      <alignment horizontal="center"/>
    </xf>
    <xf numFmtId="0" fontId="15" fillId="0" borderId="0" xfId="0" applyFont="1"/>
    <xf numFmtId="0" fontId="12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7" fillId="0" borderId="0" xfId="0" applyFont="1" applyAlignment="1">
      <alignment horizontal="centerContinuous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Continuous"/>
    </xf>
    <xf numFmtId="0" fontId="16" fillId="0" borderId="0" xfId="0" applyFont="1"/>
    <xf numFmtId="0" fontId="15" fillId="0" borderId="0" xfId="0" applyFont="1" applyAlignment="1">
      <alignment horizont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5" fillId="0" borderId="0" xfId="0" quotePrefix="1" applyFont="1" applyAlignment="1">
      <alignment horizontal="center"/>
    </xf>
    <xf numFmtId="0" fontId="17" fillId="0" borderId="0" xfId="0" quotePrefix="1" applyFont="1" applyAlignment="1">
      <alignment horizontal="left"/>
    </xf>
    <xf numFmtId="0" fontId="23" fillId="5" borderId="7" xfId="0" applyFont="1" applyFill="1" applyBorder="1" applyAlignment="1">
      <alignment wrapText="1"/>
    </xf>
    <xf numFmtId="165" fontId="21" fillId="0" borderId="7" xfId="0" applyNumberFormat="1" applyFont="1" applyBorder="1" applyAlignment="1">
      <alignment horizontal="left"/>
    </xf>
    <xf numFmtId="164" fontId="23" fillId="5" borderId="7" xfId="1" applyNumberFormat="1" applyFont="1" applyFill="1" applyBorder="1"/>
    <xf numFmtId="164" fontId="23" fillId="0" borderId="7" xfId="1" applyNumberFormat="1" applyFont="1" applyFill="1" applyBorder="1"/>
    <xf numFmtId="0" fontId="21" fillId="0" borderId="0" xfId="0" applyFont="1" applyFill="1"/>
    <xf numFmtId="0" fontId="25" fillId="0" borderId="7" xfId="0" applyFont="1" applyBorder="1" applyAlignment="1">
      <alignment horizontal="left"/>
    </xf>
    <xf numFmtId="17" fontId="25" fillId="0" borderId="7" xfId="0" applyNumberFormat="1" applyFont="1" applyFill="1" applyBorder="1"/>
    <xf numFmtId="0" fontId="13" fillId="0" borderId="22" xfId="9" applyFont="1" applyFill="1" applyBorder="1" applyAlignment="1">
      <alignment horizontal="center"/>
    </xf>
    <xf numFmtId="0" fontId="14" fillId="0" borderId="22" xfId="9" applyFont="1" applyFill="1" applyBorder="1" applyAlignment="1">
      <alignment vertical="top"/>
    </xf>
    <xf numFmtId="0" fontId="13" fillId="0" borderId="22" xfId="9" applyFont="1" applyFill="1" applyBorder="1"/>
    <xf numFmtId="0" fontId="14" fillId="0" borderId="22" xfId="9" applyFont="1" applyFill="1" applyBorder="1"/>
    <xf numFmtId="16" fontId="13" fillId="8" borderId="7" xfId="9" applyNumberFormat="1" applyFont="1" applyFill="1" applyBorder="1" applyAlignment="1">
      <alignment horizontal="center"/>
    </xf>
    <xf numFmtId="0" fontId="14" fillId="8" borderId="7" xfId="9" applyFont="1" applyFill="1" applyBorder="1" applyAlignment="1">
      <alignment horizontal="center"/>
    </xf>
    <xf numFmtId="16" fontId="14" fillId="8" borderId="7" xfId="9" applyNumberFormat="1" applyFont="1" applyFill="1" applyBorder="1" applyAlignment="1">
      <alignment horizontal="center"/>
    </xf>
    <xf numFmtId="0" fontId="13" fillId="0" borderId="0" xfId="0" applyFont="1"/>
    <xf numFmtId="0" fontId="15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3" fillId="0" borderId="6" xfId="0" applyFont="1" applyBorder="1"/>
    <xf numFmtId="0" fontId="14" fillId="0" borderId="7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13" fillId="0" borderId="20" xfId="0" applyFont="1" applyBorder="1"/>
    <xf numFmtId="0" fontId="14" fillId="0" borderId="10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5" fillId="0" borderId="13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6" fillId="0" borderId="20" xfId="0" applyFont="1" applyBorder="1"/>
    <xf numFmtId="0" fontId="26" fillId="0" borderId="20" xfId="0" quotePrefix="1" applyFont="1" applyBorder="1" applyAlignment="1">
      <alignment horizontal="left"/>
    </xf>
    <xf numFmtId="0" fontId="27" fillId="0" borderId="10" xfId="0" quotePrefix="1" applyFont="1" applyBorder="1" applyAlignment="1">
      <alignment horizontal="center"/>
    </xf>
    <xf numFmtId="0" fontId="0" fillId="0" borderId="20" xfId="0" applyBorder="1"/>
    <xf numFmtId="0" fontId="13" fillId="0" borderId="20" xfId="0" quotePrefix="1" applyFont="1" applyBorder="1" applyAlignment="1">
      <alignment horizontal="left"/>
    </xf>
    <xf numFmtId="0" fontId="14" fillId="0" borderId="10" xfId="0" quotePrefix="1" applyFont="1" applyBorder="1" applyAlignment="1">
      <alignment horizontal="center"/>
    </xf>
    <xf numFmtId="0" fontId="13" fillId="0" borderId="21" xfId="0" applyFont="1" applyBorder="1"/>
    <xf numFmtId="0" fontId="14" fillId="0" borderId="4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26" fillId="0" borderId="20" xfId="0" applyFont="1" applyBorder="1"/>
    <xf numFmtId="0" fontId="13" fillId="0" borderId="3" xfId="0" applyFont="1" applyBorder="1"/>
    <xf numFmtId="14" fontId="13" fillId="0" borderId="0" xfId="0" applyNumberFormat="1" applyFont="1"/>
    <xf numFmtId="0" fontId="13" fillId="0" borderId="0" xfId="0" quotePrefix="1" applyFont="1" applyAlignment="1">
      <alignment horizontal="left"/>
    </xf>
    <xf numFmtId="40" fontId="13" fillId="0" borderId="0" xfId="10" applyFont="1"/>
    <xf numFmtId="0" fontId="15" fillId="0" borderId="3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3" fillId="0" borderId="20" xfId="0" applyFont="1" applyBorder="1" applyAlignment="1">
      <alignment horizontal="left"/>
    </xf>
    <xf numFmtId="0" fontId="16" fillId="1" borderId="7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29" fillId="0" borderId="9" xfId="0" quotePrefix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7" xfId="0" applyFont="1" applyBorder="1"/>
    <xf numFmtId="0" fontId="17" fillId="0" borderId="0" xfId="0" quotePrefix="1" applyFont="1" applyAlignment="1">
      <alignment horizontal="center"/>
    </xf>
    <xf numFmtId="0" fontId="13" fillId="0" borderId="7" xfId="0" applyFont="1" applyBorder="1" applyAlignment="1">
      <alignment horizontal="center" vertical="center"/>
    </xf>
    <xf numFmtId="0" fontId="13" fillId="1" borderId="7" xfId="0" applyFont="1" applyFill="1" applyBorder="1"/>
    <xf numFmtId="0" fontId="13" fillId="0" borderId="0" xfId="0" quotePrefix="1" applyFont="1" applyAlignment="1">
      <alignment horizontal="center"/>
    </xf>
    <xf numFmtId="0" fontId="14" fillId="0" borderId="0" xfId="0" quotePrefix="1" applyFont="1" applyAlignment="1">
      <alignment horizontal="center"/>
    </xf>
    <xf numFmtId="0" fontId="14" fillId="0" borderId="7" xfId="0" applyFont="1" applyBorder="1" applyAlignment="1">
      <alignment vertical="center"/>
    </xf>
    <xf numFmtId="0" fontId="15" fillId="0" borderId="7" xfId="0" applyFont="1" applyBorder="1"/>
    <xf numFmtId="0" fontId="28" fillId="0" borderId="0" xfId="0" applyFont="1" applyAlignment="1">
      <alignment horizontal="center"/>
    </xf>
    <xf numFmtId="0" fontId="16" fillId="11" borderId="7" xfId="0" applyFont="1" applyFill="1" applyBorder="1" applyAlignment="1">
      <alignment horizontal="center"/>
    </xf>
    <xf numFmtId="0" fontId="15" fillId="11" borderId="18" xfId="0" applyFont="1" applyFill="1" applyBorder="1" applyAlignment="1">
      <alignment horizontal="center"/>
    </xf>
    <xf numFmtId="0" fontId="15" fillId="11" borderId="0" xfId="0" applyFont="1" applyFill="1" applyAlignment="1">
      <alignment horizontal="center"/>
    </xf>
    <xf numFmtId="0" fontId="15" fillId="7" borderId="0" xfId="0" applyFont="1" applyFill="1" applyAlignment="1">
      <alignment horizontal="center"/>
    </xf>
    <xf numFmtId="0" fontId="16" fillId="7" borderId="7" xfId="0" applyFont="1" applyFill="1" applyBorder="1" applyAlignment="1">
      <alignment horizontal="center"/>
    </xf>
    <xf numFmtId="0" fontId="30" fillId="0" borderId="0" xfId="0" applyFont="1"/>
    <xf numFmtId="0" fontId="22" fillId="0" borderId="0" xfId="0" quotePrefix="1" applyFont="1" applyAlignment="1">
      <alignment horizontal="righ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21" fillId="0" borderId="0" xfId="0" applyFont="1" applyAlignment="1">
      <alignment horizontal="right"/>
    </xf>
    <xf numFmtId="0" fontId="22" fillId="0" borderId="7" xfId="0" applyFont="1" applyFill="1" applyBorder="1" applyAlignment="1">
      <alignment horizontal="left"/>
    </xf>
    <xf numFmtId="0" fontId="22" fillId="0" borderId="7" xfId="0" applyFont="1" applyFill="1" applyBorder="1" applyAlignment="1">
      <alignment horizontal="left" wrapText="1"/>
    </xf>
    <xf numFmtId="0" fontId="21" fillId="0" borderId="7" xfId="0" applyFont="1" applyFill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2" fillId="9" borderId="7" xfId="0" applyFont="1" applyFill="1" applyBorder="1" applyAlignment="1">
      <alignment horizontal="left"/>
    </xf>
    <xf numFmtId="0" fontId="0" fillId="0" borderId="7" xfId="0" applyBorder="1"/>
    <xf numFmtId="0" fontId="22" fillId="2" borderId="7" xfId="0" applyFont="1" applyFill="1" applyBorder="1" applyAlignment="1">
      <alignment horizontal="left"/>
    </xf>
    <xf numFmtId="0" fontId="13" fillId="0" borderId="4" xfId="0" applyFont="1" applyBorder="1"/>
    <xf numFmtId="0" fontId="17" fillId="0" borderId="0" xfId="0" quotePrefix="1" applyFont="1" applyAlignment="1">
      <alignment horizontal="left" indent="1"/>
    </xf>
    <xf numFmtId="0" fontId="17" fillId="0" borderId="0" xfId="0" applyFont="1" applyAlignment="1">
      <alignment horizontal="left" indent="1"/>
    </xf>
    <xf numFmtId="0" fontId="13" fillId="0" borderId="0" xfId="0" applyFont="1" applyAlignment="1">
      <alignment horizontal="left" indent="1"/>
    </xf>
    <xf numFmtId="0" fontId="16" fillId="14" borderId="7" xfId="0" applyFont="1" applyFill="1" applyBorder="1" applyAlignment="1">
      <alignment horizontal="center"/>
    </xf>
    <xf numFmtId="0" fontId="15" fillId="14" borderId="0" xfId="0" applyFont="1" applyFill="1" applyAlignment="1">
      <alignment horizontal="center"/>
    </xf>
    <xf numFmtId="0" fontId="15" fillId="14" borderId="21" xfId="0" applyFont="1" applyFill="1" applyBorder="1" applyAlignment="1">
      <alignment horizontal="center"/>
    </xf>
    <xf numFmtId="0" fontId="15" fillId="14" borderId="0" xfId="0" applyFont="1" applyFill="1" applyAlignment="1">
      <alignment horizontal="center" vertical="center"/>
    </xf>
    <xf numFmtId="0" fontId="15" fillId="14" borderId="18" xfId="0" applyFont="1" applyFill="1" applyBorder="1" applyAlignment="1">
      <alignment horizontal="center"/>
    </xf>
    <xf numFmtId="0" fontId="0" fillId="0" borderId="0" xfId="0" applyAlignment="1">
      <alignment vertical="center"/>
    </xf>
    <xf numFmtId="0" fontId="34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35" fillId="0" borderId="0" xfId="0" applyFont="1" applyAlignment="1">
      <alignment horizontal="right" vertical="center"/>
    </xf>
    <xf numFmtId="0" fontId="6" fillId="5" borderId="8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6" fillId="5" borderId="6" xfId="0" applyFont="1" applyFill="1" applyBorder="1" applyAlignment="1">
      <alignment vertical="center"/>
    </xf>
    <xf numFmtId="0" fontId="6" fillId="5" borderId="17" xfId="0" applyFont="1" applyFill="1" applyBorder="1" applyAlignment="1">
      <alignment vertical="center"/>
    </xf>
    <xf numFmtId="0" fontId="6" fillId="5" borderId="5" xfId="0" applyFont="1" applyFill="1" applyBorder="1" applyAlignment="1">
      <alignment vertical="center"/>
    </xf>
    <xf numFmtId="0" fontId="6" fillId="5" borderId="3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166" fontId="36" fillId="10" borderId="36" xfId="0" applyNumberFormat="1" applyFont="1" applyFill="1" applyBorder="1" applyAlignment="1">
      <alignment vertical="center" wrapText="1"/>
    </xf>
    <xf numFmtId="166" fontId="36" fillId="10" borderId="38" xfId="0" applyNumberFormat="1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29" xfId="0" applyFont="1" applyBorder="1" applyAlignment="1">
      <alignment horizontal="right" vertical="center"/>
    </xf>
    <xf numFmtId="16" fontId="6" fillId="12" borderId="30" xfId="0" applyNumberFormat="1" applyFont="1" applyFill="1" applyBorder="1" applyAlignment="1">
      <alignment vertical="center"/>
    </xf>
    <xf numFmtId="16" fontId="38" fillId="12" borderId="30" xfId="0" applyNumberFormat="1" applyFont="1" applyFill="1" applyBorder="1" applyAlignment="1">
      <alignment vertical="center"/>
    </xf>
    <xf numFmtId="16" fontId="6" fillId="15" borderId="30" xfId="0" applyNumberFormat="1" applyFont="1" applyFill="1" applyBorder="1" applyAlignment="1">
      <alignment vertical="center"/>
    </xf>
    <xf numFmtId="16" fontId="6" fillId="12" borderId="36" xfId="0" applyNumberFormat="1" applyFont="1" applyFill="1" applyBorder="1" applyAlignment="1">
      <alignment vertical="center"/>
    </xf>
    <xf numFmtId="16" fontId="6" fillId="12" borderId="25" xfId="0" applyNumberFormat="1" applyFont="1" applyFill="1" applyBorder="1" applyAlignment="1">
      <alignment vertical="center"/>
    </xf>
    <xf numFmtId="16" fontId="6" fillId="12" borderId="38" xfId="0" applyNumberFormat="1" applyFont="1" applyFill="1" applyBorder="1" applyAlignment="1">
      <alignment vertical="center"/>
    </xf>
    <xf numFmtId="16" fontId="6" fillId="12" borderId="24" xfId="0" applyNumberFormat="1" applyFont="1" applyFill="1" applyBorder="1" applyAlignment="1">
      <alignment vertical="center"/>
    </xf>
    <xf numFmtId="15" fontId="6" fillId="0" borderId="29" xfId="0" applyNumberFormat="1" applyFont="1" applyBorder="1" applyAlignment="1">
      <alignment horizontal="center" vertical="center" wrapText="1"/>
    </xf>
    <xf numFmtId="16" fontId="6" fillId="4" borderId="30" xfId="0" applyNumberFormat="1" applyFont="1" applyFill="1" applyBorder="1" applyAlignment="1">
      <alignment vertical="center"/>
    </xf>
    <xf numFmtId="16" fontId="6" fillId="3" borderId="30" xfId="0" applyNumberFormat="1" applyFont="1" applyFill="1" applyBorder="1" applyAlignment="1">
      <alignment vertical="center"/>
    </xf>
    <xf numFmtId="16" fontId="6" fillId="4" borderId="40" xfId="0" applyNumberFormat="1" applyFont="1" applyFill="1" applyBorder="1" applyAlignment="1">
      <alignment vertical="center"/>
    </xf>
    <xf numFmtId="16" fontId="6" fillId="4" borderId="25" xfId="0" applyNumberFormat="1" applyFont="1" applyFill="1" applyBorder="1" applyAlignment="1">
      <alignment vertical="center"/>
    </xf>
    <xf numFmtId="16" fontId="6" fillId="0" borderId="30" xfId="0" applyNumberFormat="1" applyFont="1" applyBorder="1" applyAlignment="1">
      <alignment vertical="center"/>
    </xf>
    <xf numFmtId="16" fontId="6" fillId="0" borderId="27" xfId="0" applyNumberFormat="1" applyFont="1" applyBorder="1" applyAlignment="1">
      <alignment vertical="center"/>
    </xf>
    <xf numFmtId="16" fontId="6" fillId="0" borderId="38" xfId="0" applyNumberFormat="1" applyFont="1" applyBorder="1" applyAlignment="1">
      <alignment vertical="center"/>
    </xf>
    <xf numFmtId="16" fontId="6" fillId="0" borderId="40" xfId="0" applyNumberFormat="1" applyFont="1" applyBorder="1" applyAlignment="1">
      <alignment vertical="center"/>
    </xf>
    <xf numFmtId="16" fontId="6" fillId="0" borderId="25" xfId="0" applyNumberFormat="1" applyFont="1" applyBorder="1" applyAlignment="1">
      <alignment vertical="center"/>
    </xf>
    <xf numFmtId="16" fontId="6" fillId="0" borderId="31" xfId="0" applyNumberFormat="1" applyFont="1" applyBorder="1" applyAlignment="1">
      <alignment vertical="center"/>
    </xf>
    <xf numFmtId="0" fontId="6" fillId="13" borderId="26" xfId="0" applyFont="1" applyFill="1" applyBorder="1" applyAlignment="1">
      <alignment vertical="center" wrapText="1"/>
    </xf>
    <xf numFmtId="0" fontId="6" fillId="5" borderId="19" xfId="0" applyFont="1" applyFill="1" applyBorder="1" applyAlignment="1">
      <alignment vertical="center"/>
    </xf>
    <xf numFmtId="0" fontId="6" fillId="5" borderId="4" xfId="0" applyFont="1" applyFill="1" applyBorder="1" applyAlignment="1">
      <alignment vertical="center"/>
    </xf>
    <xf numFmtId="0" fontId="6" fillId="5" borderId="33" xfId="0" applyFont="1" applyFill="1" applyBorder="1" applyAlignment="1">
      <alignment vertical="center"/>
    </xf>
    <xf numFmtId="0" fontId="6" fillId="5" borderId="14" xfId="0" applyFont="1" applyFill="1" applyBorder="1" applyAlignment="1">
      <alignment vertical="center"/>
    </xf>
    <xf numFmtId="0" fontId="6" fillId="5" borderId="11" xfId="0" applyFont="1" applyFill="1" applyBorder="1" applyAlignment="1">
      <alignment vertical="center"/>
    </xf>
    <xf numFmtId="0" fontId="6" fillId="5" borderId="41" xfId="0" applyFont="1" applyFill="1" applyBorder="1" applyAlignment="1">
      <alignment vertical="center"/>
    </xf>
    <xf numFmtId="0" fontId="6" fillId="5" borderId="15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5" borderId="19" xfId="0" applyFont="1" applyFill="1" applyBorder="1" applyAlignment="1">
      <alignment vertical="center" wrapText="1"/>
    </xf>
    <xf numFmtId="0" fontId="6" fillId="5" borderId="4" xfId="0" applyFont="1" applyFill="1" applyBorder="1" applyAlignment="1">
      <alignment vertical="center" wrapText="1"/>
    </xf>
    <xf numFmtId="0" fontId="6" fillId="5" borderId="3" xfId="0" applyFont="1" applyFill="1" applyBorder="1" applyAlignment="1">
      <alignment vertical="center" wrapText="1"/>
    </xf>
    <xf numFmtId="0" fontId="6" fillId="5" borderId="15" xfId="0" applyFont="1" applyFill="1" applyBorder="1" applyAlignment="1">
      <alignment vertical="center" wrapText="1"/>
    </xf>
    <xf numFmtId="0" fontId="6" fillId="14" borderId="4" xfId="0" applyFont="1" applyFill="1" applyBorder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0" borderId="3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6" fillId="14" borderId="19" xfId="0" applyFont="1" applyFill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13" borderId="39" xfId="0" applyFont="1" applyFill="1" applyBorder="1" applyAlignment="1">
      <alignment vertical="center" wrapText="1"/>
    </xf>
    <xf numFmtId="0" fontId="6" fillId="14" borderId="8" xfId="0" applyFont="1" applyFill="1" applyBorder="1" applyAlignment="1">
      <alignment vertical="center"/>
    </xf>
    <xf numFmtId="0" fontId="6" fillId="14" borderId="7" xfId="0" applyFont="1" applyFill="1" applyBorder="1" applyAlignment="1">
      <alignment vertical="center"/>
    </xf>
    <xf numFmtId="1" fontId="6" fillId="5" borderId="34" xfId="0" applyNumberFormat="1" applyFont="1" applyFill="1" applyBorder="1" applyAlignment="1">
      <alignment horizontal="left" vertical="center" wrapText="1"/>
    </xf>
    <xf numFmtId="1" fontId="6" fillId="5" borderId="19" xfId="0" applyNumberFormat="1" applyFont="1" applyFill="1" applyBorder="1" applyAlignment="1">
      <alignment vertical="center"/>
    </xf>
    <xf numFmtId="1" fontId="6" fillId="5" borderId="4" xfId="0" applyNumberFormat="1" applyFont="1" applyFill="1" applyBorder="1" applyAlignment="1">
      <alignment vertical="center"/>
    </xf>
    <xf numFmtId="1" fontId="6" fillId="5" borderId="3" xfId="0" applyNumberFormat="1" applyFont="1" applyFill="1" applyBorder="1" applyAlignment="1">
      <alignment vertical="center"/>
    </xf>
    <xf numFmtId="1" fontId="6" fillId="5" borderId="15" xfId="0" applyNumberFormat="1" applyFont="1" applyFill="1" applyBorder="1" applyAlignment="1">
      <alignment vertical="center"/>
    </xf>
    <xf numFmtId="1" fontId="6" fillId="0" borderId="15" xfId="0" applyNumberFormat="1" applyFont="1" applyBorder="1" applyAlignment="1">
      <alignment vertical="center"/>
    </xf>
    <xf numFmtId="1" fontId="6" fillId="5" borderId="2" xfId="0" applyNumberFormat="1" applyFont="1" applyFill="1" applyBorder="1" applyAlignment="1">
      <alignment vertical="center"/>
    </xf>
    <xf numFmtId="1" fontId="6" fillId="0" borderId="42" xfId="0" applyNumberFormat="1" applyFont="1" applyBorder="1" applyAlignment="1">
      <alignment vertical="center"/>
    </xf>
    <xf numFmtId="1" fontId="6" fillId="5" borderId="32" xfId="0" applyNumberFormat="1" applyFont="1" applyFill="1" applyBorder="1" applyAlignment="1">
      <alignment horizontal="left" vertical="center" wrapText="1"/>
    </xf>
    <xf numFmtId="1" fontId="6" fillId="14" borderId="19" xfId="0" applyNumberFormat="1" applyFont="1" applyFill="1" applyBorder="1" applyAlignment="1">
      <alignment vertical="center"/>
    </xf>
    <xf numFmtId="1" fontId="6" fillId="14" borderId="4" xfId="0" applyNumberFormat="1" applyFont="1" applyFill="1" applyBorder="1" applyAlignment="1">
      <alignment vertical="center"/>
    </xf>
    <xf numFmtId="1" fontId="6" fillId="0" borderId="19" xfId="0" applyNumberFormat="1" applyFont="1" applyBorder="1" applyAlignment="1">
      <alignment vertical="center"/>
    </xf>
    <xf numFmtId="1" fontId="6" fillId="0" borderId="3" xfId="0" applyNumberFormat="1" applyFont="1" applyBorder="1" applyAlignment="1">
      <alignment vertical="center"/>
    </xf>
    <xf numFmtId="1" fontId="6" fillId="4" borderId="3" xfId="0" applyNumberFormat="1" applyFont="1" applyFill="1" applyBorder="1" applyAlignment="1">
      <alignment vertical="center"/>
    </xf>
    <xf numFmtId="1" fontId="6" fillId="0" borderId="4" xfId="0" applyNumberFormat="1" applyFont="1" applyBorder="1" applyAlignment="1">
      <alignment vertical="center"/>
    </xf>
    <xf numFmtId="1" fontId="6" fillId="5" borderId="19" xfId="0" applyNumberFormat="1" applyFont="1" applyFill="1" applyBorder="1" applyAlignment="1">
      <alignment vertical="center" wrapText="1"/>
    </xf>
    <xf numFmtId="1" fontId="6" fillId="5" borderId="4" xfId="0" applyNumberFormat="1" applyFont="1" applyFill="1" applyBorder="1" applyAlignment="1">
      <alignment vertical="center" wrapText="1"/>
    </xf>
    <xf numFmtId="1" fontId="6" fillId="5" borderId="3" xfId="0" applyNumberFormat="1" applyFont="1" applyFill="1" applyBorder="1" applyAlignment="1">
      <alignment vertical="center" wrapText="1"/>
    </xf>
    <xf numFmtId="1" fontId="6" fillId="5" borderId="15" xfId="0" applyNumberFormat="1" applyFont="1" applyFill="1" applyBorder="1" applyAlignment="1">
      <alignment vertical="center" wrapText="1"/>
    </xf>
    <xf numFmtId="1" fontId="6" fillId="0" borderId="15" xfId="0" applyNumberFormat="1" applyFont="1" applyBorder="1" applyAlignment="1">
      <alignment vertical="center" wrapText="1"/>
    </xf>
    <xf numFmtId="1" fontId="6" fillId="5" borderId="2" xfId="0" applyNumberFormat="1" applyFont="1" applyFill="1" applyBorder="1" applyAlignment="1">
      <alignment vertical="center" wrapText="1"/>
    </xf>
    <xf numFmtId="1" fontId="6" fillId="0" borderId="42" xfId="0" applyNumberFormat="1" applyFont="1" applyBorder="1" applyAlignment="1">
      <alignment vertical="center" wrapText="1"/>
    </xf>
    <xf numFmtId="1" fontId="6" fillId="14" borderId="19" xfId="0" applyNumberFormat="1" applyFont="1" applyFill="1" applyBorder="1" applyAlignment="1">
      <alignment vertical="center" wrapText="1"/>
    </xf>
    <xf numFmtId="1" fontId="6" fillId="14" borderId="4" xfId="0" applyNumberFormat="1" applyFont="1" applyFill="1" applyBorder="1" applyAlignment="1">
      <alignment vertical="center" wrapText="1"/>
    </xf>
    <xf numFmtId="1" fontId="10" fillId="5" borderId="32" xfId="0" applyNumberFormat="1" applyFont="1" applyFill="1" applyBorder="1" applyAlignment="1">
      <alignment horizontal="left" vertical="center" wrapText="1"/>
    </xf>
    <xf numFmtId="1" fontId="6" fillId="5" borderId="42" xfId="0" applyNumberFormat="1" applyFont="1" applyFill="1" applyBorder="1" applyAlignment="1">
      <alignment vertical="center" wrapText="1"/>
    </xf>
    <xf numFmtId="0" fontId="6" fillId="5" borderId="32" xfId="0" applyFont="1" applyFill="1" applyBorder="1" applyAlignment="1">
      <alignment horizontal="left" vertical="center" wrapText="1"/>
    </xf>
    <xf numFmtId="0" fontId="6" fillId="5" borderId="26" xfId="0" applyFont="1" applyFill="1" applyBorder="1" applyAlignment="1">
      <alignment horizontal="left" vertical="center" wrapText="1"/>
    </xf>
    <xf numFmtId="0" fontId="6" fillId="5" borderId="34" xfId="0" applyFont="1" applyFill="1" applyBorder="1" applyAlignment="1">
      <alignment horizontal="left" vertical="center" wrapText="1"/>
    </xf>
    <xf numFmtId="0" fontId="6" fillId="3" borderId="19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3" borderId="33" xfId="0" applyFont="1" applyFill="1" applyBorder="1" applyAlignment="1">
      <alignment vertical="center"/>
    </xf>
    <xf numFmtId="0" fontId="6" fillId="3" borderId="14" xfId="0" applyFont="1" applyFill="1" applyBorder="1" applyAlignment="1">
      <alignment vertical="center"/>
    </xf>
    <xf numFmtId="0" fontId="6" fillId="3" borderId="11" xfId="0" applyFont="1" applyFill="1" applyBorder="1" applyAlignment="1">
      <alignment vertical="center"/>
    </xf>
    <xf numFmtId="0" fontId="6" fillId="3" borderId="41" xfId="0" applyFont="1" applyFill="1" applyBorder="1" applyAlignment="1">
      <alignment vertical="center"/>
    </xf>
    <xf numFmtId="0" fontId="6" fillId="3" borderId="15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/>
    </xf>
    <xf numFmtId="0" fontId="6" fillId="3" borderId="42" xfId="0" applyFont="1" applyFill="1" applyBorder="1" applyAlignment="1">
      <alignment vertical="center"/>
    </xf>
    <xf numFmtId="0" fontId="6" fillId="3" borderId="19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15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42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/>
    </xf>
    <xf numFmtId="0" fontId="21" fillId="3" borderId="0" xfId="0" applyFont="1" applyFill="1"/>
    <xf numFmtId="1" fontId="21" fillId="5" borderId="0" xfId="0" applyNumberFormat="1" applyFont="1" applyFill="1"/>
    <xf numFmtId="0" fontId="21" fillId="0" borderId="7" xfId="0" applyFont="1" applyFill="1" applyBorder="1" applyAlignment="1">
      <alignment vertical="center"/>
    </xf>
    <xf numFmtId="0" fontId="0" fillId="0" borderId="7" xfId="0" applyFont="1" applyFill="1" applyBorder="1"/>
    <xf numFmtId="0" fontId="21" fillId="0" borderId="7" xfId="0" applyFont="1" applyFill="1" applyBorder="1" applyAlignment="1">
      <alignment horizontal="left"/>
    </xf>
    <xf numFmtId="0" fontId="21" fillId="0" borderId="7" xfId="0" applyFont="1" applyFill="1" applyBorder="1" applyAlignment="1">
      <alignment horizontal="left" wrapText="1"/>
    </xf>
    <xf numFmtId="0" fontId="0" fillId="5" borderId="0" xfId="0" applyFill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horizontal="left"/>
    </xf>
    <xf numFmtId="2" fontId="0" fillId="5" borderId="0" xfId="0" applyNumberFormat="1" applyFill="1"/>
    <xf numFmtId="10" fontId="0" fillId="5" borderId="0" xfId="0" applyNumberFormat="1" applyFill="1"/>
    <xf numFmtId="1" fontId="0" fillId="5" borderId="0" xfId="0" applyNumberFormat="1" applyFill="1" applyAlignment="1">
      <alignment horizontal="left"/>
    </xf>
    <xf numFmtId="10" fontId="0" fillId="0" borderId="0" xfId="7" applyNumberFormat="1" applyFont="1" applyAlignment="1">
      <alignment horizontal="center"/>
    </xf>
    <xf numFmtId="0" fontId="0" fillId="5" borderId="0" xfId="0" applyFill="1" applyAlignment="1">
      <alignment vertical="center"/>
    </xf>
    <xf numFmtId="0" fontId="0" fillId="5" borderId="0" xfId="0" applyFill="1" applyAlignment="1">
      <alignment horizontal="left" vertical="center" wrapText="1"/>
    </xf>
    <xf numFmtId="10" fontId="0" fillId="5" borderId="0" xfId="0" applyNumberFormat="1" applyFill="1" applyAlignment="1">
      <alignment horizontal="left"/>
    </xf>
    <xf numFmtId="2" fontId="0" fillId="5" borderId="0" xfId="0" applyNumberFormat="1" applyFill="1" applyAlignment="1">
      <alignment horizontal="left"/>
    </xf>
    <xf numFmtId="1" fontId="0" fillId="5" borderId="0" xfId="0" applyNumberFormat="1" applyFill="1"/>
    <xf numFmtId="164" fontId="23" fillId="5" borderId="7" xfId="1" applyNumberFormat="1" applyFont="1" applyFill="1" applyBorder="1" applyAlignment="1">
      <alignment wrapText="1"/>
    </xf>
    <xf numFmtId="164" fontId="21" fillId="0" borderId="7" xfId="1" applyNumberFormat="1" applyFont="1" applyBorder="1" applyAlignment="1">
      <alignment horizontal="left"/>
    </xf>
    <xf numFmtId="164" fontId="23" fillId="0" borderId="7" xfId="1" applyNumberFormat="1" applyFont="1" applyBorder="1"/>
    <xf numFmtId="164" fontId="21" fillId="0" borderId="0" xfId="1" applyNumberFormat="1" applyFont="1"/>
    <xf numFmtId="164" fontId="6" fillId="12" borderId="38" xfId="1" applyNumberFormat="1" applyFont="1" applyFill="1" applyBorder="1" applyAlignment="1">
      <alignment vertical="center"/>
    </xf>
    <xf numFmtId="164" fontId="6" fillId="3" borderId="38" xfId="1" applyNumberFormat="1" applyFont="1" applyFill="1" applyBorder="1" applyAlignment="1">
      <alignment vertical="center"/>
    </xf>
    <xf numFmtId="164" fontId="6" fillId="3" borderId="19" xfId="1" applyNumberFormat="1" applyFont="1" applyFill="1" applyBorder="1" applyAlignment="1">
      <alignment vertical="center"/>
    </xf>
    <xf numFmtId="164" fontId="6" fillId="3" borderId="19" xfId="1" applyNumberFormat="1" applyFont="1" applyFill="1" applyBorder="1" applyAlignment="1">
      <alignment vertical="center" wrapText="1"/>
    </xf>
    <xf numFmtId="164" fontId="6" fillId="5" borderId="19" xfId="1" applyNumberFormat="1" applyFont="1" applyFill="1" applyBorder="1" applyAlignment="1">
      <alignment vertical="center"/>
    </xf>
    <xf numFmtId="164" fontId="6" fillId="5" borderId="8" xfId="1" applyNumberFormat="1" applyFont="1" applyFill="1" applyBorder="1" applyAlignment="1">
      <alignment vertical="center"/>
    </xf>
    <xf numFmtId="164" fontId="6" fillId="5" borderId="19" xfId="1" applyNumberFormat="1" applyFont="1" applyFill="1" applyBorder="1" applyAlignment="1">
      <alignment vertical="center" wrapText="1"/>
    </xf>
    <xf numFmtId="164" fontId="6" fillId="0" borderId="19" xfId="1" applyNumberFormat="1" applyFont="1" applyBorder="1" applyAlignment="1">
      <alignment vertical="center"/>
    </xf>
    <xf numFmtId="164" fontId="6" fillId="14" borderId="19" xfId="1" applyNumberFormat="1" applyFont="1" applyFill="1" applyBorder="1" applyAlignment="1">
      <alignment vertical="center" wrapText="1"/>
    </xf>
    <xf numFmtId="164" fontId="2" fillId="0" borderId="0" xfId="1" applyNumberFormat="1" applyFont="1" applyAlignment="1">
      <alignment horizontal="center" vertical="center"/>
    </xf>
    <xf numFmtId="164" fontId="0" fillId="0" borderId="0" xfId="1" applyNumberFormat="1" applyFont="1" applyAlignment="1">
      <alignment vertical="center"/>
    </xf>
    <xf numFmtId="164" fontId="1" fillId="0" borderId="0" xfId="1" applyNumberFormat="1" applyFont="1" applyAlignment="1">
      <alignment horizontal="center"/>
    </xf>
    <xf numFmtId="164" fontId="1" fillId="0" borderId="7" xfId="1" applyNumberFormat="1" applyFont="1" applyFill="1" applyBorder="1"/>
    <xf numFmtId="0" fontId="3" fillId="6" borderId="7" xfId="2" applyFont="1" applyFill="1" applyBorder="1" applyAlignment="1" applyProtection="1">
      <alignment horizontal="center" vertical="center" wrapText="1"/>
      <protection hidden="1"/>
    </xf>
    <xf numFmtId="0" fontId="0" fillId="6" borderId="7" xfId="0" applyFont="1" applyFill="1" applyBorder="1" applyAlignment="1">
      <alignment horizontal="center" vertical="center" wrapText="1"/>
    </xf>
    <xf numFmtId="10" fontId="0" fillId="6" borderId="7" xfId="0" applyNumberFormat="1" applyFont="1" applyFill="1" applyBorder="1" applyAlignment="1">
      <alignment horizontal="center" vertical="center" wrapText="1"/>
    </xf>
    <xf numFmtId="0" fontId="32" fillId="6" borderId="7" xfId="0" applyFont="1" applyFill="1" applyBorder="1" applyAlignment="1">
      <alignment horizontal="center" vertical="center" wrapText="1"/>
    </xf>
    <xf numFmtId="1" fontId="0" fillId="6" borderId="7" xfId="0" applyNumberFormat="1" applyFont="1" applyFill="1" applyBorder="1" applyAlignment="1">
      <alignment horizontal="center" vertical="center" wrapText="1"/>
    </xf>
    <xf numFmtId="10" fontId="1" fillId="6" borderId="7" xfId="7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 vertical="center"/>
      <protection hidden="1"/>
    </xf>
    <xf numFmtId="0" fontId="3" fillId="0" borderId="7" xfId="2" applyFont="1" applyFill="1" applyBorder="1" applyAlignment="1" applyProtection="1">
      <alignment horizontal="center" vertical="center"/>
      <protection hidden="1"/>
    </xf>
    <xf numFmtId="10" fontId="0" fillId="0" borderId="7" xfId="0" applyNumberFormat="1" applyFont="1" applyFill="1" applyBorder="1" applyAlignment="1">
      <alignment horizontal="center" vertical="center" wrapText="1"/>
    </xf>
    <xf numFmtId="2" fontId="0" fillId="0" borderId="7" xfId="0" applyNumberFormat="1" applyFont="1" applyFill="1" applyBorder="1" applyAlignment="1">
      <alignment horizontal="center" vertical="center"/>
    </xf>
    <xf numFmtId="1" fontId="0" fillId="0" borderId="7" xfId="0" applyNumberFormat="1" applyFont="1" applyFill="1" applyBorder="1" applyAlignment="1">
      <alignment horizontal="center" vertical="center"/>
    </xf>
    <xf numFmtId="10" fontId="1" fillId="0" borderId="7" xfId="7" applyNumberFormat="1" applyFont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5" borderId="7" xfId="0" applyFont="1" applyFill="1" applyBorder="1" applyAlignment="1">
      <alignment horizontal="center" vertical="center"/>
    </xf>
    <xf numFmtId="10" fontId="1" fillId="0" borderId="7" xfId="7" applyNumberFormat="1" applyFont="1" applyBorder="1" applyAlignment="1">
      <alignment horizontal="center"/>
    </xf>
    <xf numFmtId="0" fontId="0" fillId="5" borderId="7" xfId="0" applyFont="1" applyFill="1" applyBorder="1"/>
    <xf numFmtId="0" fontId="4" fillId="0" borderId="7" xfId="2" applyFont="1" applyFill="1" applyBorder="1" applyAlignment="1" applyProtection="1">
      <alignment horizontal="left" vertical="center" wrapText="1"/>
      <protection hidden="1"/>
    </xf>
    <xf numFmtId="0" fontId="4" fillId="0" borderId="7" xfId="2" applyFont="1" applyFill="1" applyBorder="1" applyAlignment="1" applyProtection="1">
      <alignment horizontal="left" vertical="center"/>
      <protection hidden="1"/>
    </xf>
    <xf numFmtId="2" fontId="0" fillId="0" borderId="7" xfId="0" applyNumberFormat="1" applyFont="1" applyFill="1" applyBorder="1" applyAlignment="1">
      <alignment horizontal="center" vertical="center" wrapText="1"/>
    </xf>
    <xf numFmtId="0" fontId="0" fillId="0" borderId="7" xfId="0" applyFont="1" applyFill="1" applyBorder="1" applyAlignment="1">
      <alignment horizontal="center" vertical="center" wrapText="1"/>
    </xf>
    <xf numFmtId="10" fontId="0" fillId="0" borderId="7" xfId="0" applyNumberFormat="1" applyFont="1" applyFill="1" applyBorder="1" applyAlignment="1">
      <alignment horizontal="center" vertical="center"/>
    </xf>
    <xf numFmtId="0" fontId="0" fillId="5" borderId="7" xfId="0" applyFont="1" applyFill="1" applyBorder="1" applyAlignment="1">
      <alignment vertical="center"/>
    </xf>
    <xf numFmtId="2" fontId="40" fillId="0" borderId="7" xfId="0" applyNumberFormat="1" applyFont="1" applyFill="1" applyBorder="1" applyAlignment="1">
      <alignment horizontal="center" vertical="center"/>
    </xf>
    <xf numFmtId="10" fontId="1" fillId="0" borderId="7" xfId="7" applyNumberFormat="1" applyFont="1" applyFill="1" applyBorder="1" applyAlignment="1">
      <alignment horizontal="center"/>
    </xf>
    <xf numFmtId="0" fontId="4" fillId="6" borderId="7" xfId="2" applyFont="1" applyFill="1" applyBorder="1" applyAlignment="1" applyProtection="1">
      <alignment horizontal="center" vertical="center" wrapText="1"/>
      <protection hidden="1"/>
    </xf>
    <xf numFmtId="0" fontId="40" fillId="6" borderId="7" xfId="0" applyFont="1" applyFill="1" applyBorder="1" applyAlignment="1">
      <alignment horizontal="center" vertical="center" wrapText="1"/>
    </xf>
    <xf numFmtId="0" fontId="40" fillId="6" borderId="7" xfId="0" applyFont="1" applyFill="1" applyBorder="1" applyAlignment="1">
      <alignment horizontal="center" vertical="center"/>
    </xf>
    <xf numFmtId="2" fontId="40" fillId="6" borderId="7" xfId="0" applyNumberFormat="1" applyFont="1" applyFill="1" applyBorder="1" applyAlignment="1">
      <alignment horizontal="center" vertical="center" wrapText="1"/>
    </xf>
    <xf numFmtId="0" fontId="4" fillId="0" borderId="7" xfId="2" applyFont="1" applyFill="1" applyBorder="1" applyAlignment="1" applyProtection="1">
      <alignment horizontal="center" vertical="center" wrapText="1"/>
      <protection hidden="1"/>
    </xf>
    <xf numFmtId="2" fontId="4" fillId="0" borderId="7" xfId="2" applyNumberFormat="1" applyFont="1" applyFill="1" applyBorder="1" applyAlignment="1" applyProtection="1">
      <alignment horizontal="center" vertical="center"/>
      <protection hidden="1"/>
    </xf>
    <xf numFmtId="2" fontId="40" fillId="0" borderId="7" xfId="0" applyNumberFormat="1" applyFont="1" applyFill="1" applyBorder="1" applyAlignment="1">
      <alignment horizontal="center" vertical="center" wrapText="1"/>
    </xf>
    <xf numFmtId="0" fontId="40" fillId="0" borderId="7" xfId="0" applyFont="1" applyFill="1" applyBorder="1" applyAlignment="1">
      <alignment horizontal="left" vertical="center" wrapText="1"/>
    </xf>
    <xf numFmtId="0" fontId="40" fillId="0" borderId="7" xfId="0" applyFont="1" applyFill="1" applyBorder="1" applyAlignment="1">
      <alignment horizontal="left" vertical="center"/>
    </xf>
    <xf numFmtId="0" fontId="4" fillId="0" borderId="7" xfId="2" applyFont="1" applyFill="1" applyBorder="1" applyAlignment="1" applyProtection="1">
      <alignment vertical="center" wrapText="1"/>
      <protection hidden="1"/>
    </xf>
    <xf numFmtId="0" fontId="40" fillId="0" borderId="7" xfId="0" applyFont="1" applyFill="1" applyBorder="1" applyAlignment="1">
      <alignment vertical="center"/>
    </xf>
    <xf numFmtId="0" fontId="40" fillId="0" borderId="7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left" vertical="center"/>
    </xf>
    <xf numFmtId="0" fontId="0" fillId="0" borderId="7" xfId="0" applyFont="1" applyFill="1" applyBorder="1" applyAlignment="1">
      <alignment horizontal="left"/>
    </xf>
    <xf numFmtId="0" fontId="40" fillId="0" borderId="7" xfId="0" applyFont="1" applyFill="1" applyBorder="1" applyAlignment="1">
      <alignment horizontal="center" vertical="center"/>
    </xf>
    <xf numFmtId="0" fontId="0" fillId="0" borderId="0" xfId="0" applyFill="1"/>
    <xf numFmtId="9" fontId="1" fillId="0" borderId="7" xfId="7" applyFont="1" applyFill="1" applyBorder="1" applyAlignment="1">
      <alignment horizontal="center"/>
    </xf>
    <xf numFmtId="0" fontId="0" fillId="0" borderId="0" xfId="0" applyAlignment="1">
      <alignment vertical="center"/>
    </xf>
    <xf numFmtId="0" fontId="40" fillId="0" borderId="7" xfId="0" applyFont="1" applyFill="1" applyBorder="1" applyAlignment="1">
      <alignment horizontal="center" vertical="center"/>
    </xf>
    <xf numFmtId="2" fontId="5" fillId="0" borderId="0" xfId="0" applyNumberFormat="1" applyFont="1"/>
    <xf numFmtId="0" fontId="40" fillId="0" borderId="7" xfId="0" applyFont="1" applyFill="1" applyBorder="1" applyAlignment="1">
      <alignment horizontal="center" vertical="center"/>
    </xf>
    <xf numFmtId="0" fontId="40" fillId="0" borderId="7" xfId="0" applyFont="1" applyFill="1" applyBorder="1" applyAlignment="1">
      <alignment horizontal="center" vertical="center"/>
    </xf>
    <xf numFmtId="17" fontId="25" fillId="0" borderId="7" xfId="0" applyNumberFormat="1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 vertical="center"/>
    </xf>
    <xf numFmtId="0" fontId="21" fillId="0" borderId="7" xfId="0" applyFont="1" applyFill="1" applyBorder="1" applyAlignment="1">
      <alignment horizontal="center"/>
    </xf>
    <xf numFmtId="164" fontId="23" fillId="0" borderId="7" xfId="1" applyNumberFormat="1" applyFont="1" applyFill="1" applyBorder="1" applyAlignment="1">
      <alignment horizontal="center"/>
    </xf>
    <xf numFmtId="0" fontId="21" fillId="5" borderId="0" xfId="0" applyFont="1" applyFill="1" applyAlignment="1">
      <alignment horizontal="center"/>
    </xf>
    <xf numFmtId="16" fontId="38" fillId="12" borderId="30" xfId="0" applyNumberFormat="1" applyFont="1" applyFill="1" applyBorder="1" applyAlignment="1">
      <alignment horizontal="center" vertical="center"/>
    </xf>
    <xf numFmtId="16" fontId="6" fillId="3" borderId="30" xfId="0" applyNumberFormat="1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" fontId="6" fillId="5" borderId="4" xfId="0" applyNumberFormat="1" applyFont="1" applyFill="1" applyBorder="1" applyAlignment="1">
      <alignment horizontal="center" vertical="center" wrapText="1"/>
    </xf>
    <xf numFmtId="1" fontId="6" fillId="5" borderId="4" xfId="0" applyNumberFormat="1" applyFont="1" applyFill="1" applyBorder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1" fontId="6" fillId="0" borderId="4" xfId="0" applyNumberFormat="1" applyFont="1" applyBorder="1" applyAlignment="1">
      <alignment horizontal="center" vertical="center"/>
    </xf>
    <xf numFmtId="1" fontId="6" fillId="14" borderId="1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1" fillId="0" borderId="0" xfId="0" applyFont="1" applyFill="1" applyAlignment="1">
      <alignment horizontal="center"/>
    </xf>
    <xf numFmtId="1" fontId="21" fillId="3" borderId="0" xfId="0" applyNumberFormat="1" applyFont="1" applyFill="1" applyAlignment="1">
      <alignment horizontal="center"/>
    </xf>
    <xf numFmtId="1" fontId="21" fillId="5" borderId="0" xfId="0" applyNumberFormat="1" applyFont="1" applyFill="1" applyAlignment="1">
      <alignment horizontal="center"/>
    </xf>
    <xf numFmtId="0" fontId="0" fillId="5" borderId="7" xfId="0" applyFill="1" applyBorder="1"/>
    <xf numFmtId="10" fontId="1" fillId="0" borderId="7" xfId="7" applyNumberFormat="1" applyFont="1" applyFill="1" applyBorder="1" applyAlignment="1">
      <alignment horizontal="center" vertical="center"/>
    </xf>
    <xf numFmtId="2" fontId="40" fillId="0" borderId="7" xfId="0" applyNumberFormat="1" applyFont="1" applyBorder="1" applyAlignment="1">
      <alignment horizontal="center" vertical="center"/>
    </xf>
    <xf numFmtId="0" fontId="11" fillId="5" borderId="0" xfId="0" applyFont="1" applyFill="1" applyAlignment="1">
      <alignment horizontal="left" vertical="center"/>
    </xf>
    <xf numFmtId="0" fontId="40" fillId="0" borderId="7" xfId="0" applyFont="1" applyFill="1" applyBorder="1" applyAlignment="1">
      <alignment horizontal="center" vertical="center"/>
    </xf>
    <xf numFmtId="0" fontId="40" fillId="0" borderId="7" xfId="0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left"/>
    </xf>
    <xf numFmtId="0" fontId="0" fillId="5" borderId="0" xfId="0" applyFill="1" applyAlignment="1">
      <alignment horizontal="left" vertical="top"/>
    </xf>
    <xf numFmtId="0" fontId="0" fillId="5" borderId="7" xfId="0" applyFill="1" applyBorder="1" applyAlignment="1">
      <alignment horizontal="left" vertical="top"/>
    </xf>
    <xf numFmtId="0" fontId="0" fillId="6" borderId="7" xfId="0" applyFont="1" applyFill="1" applyBorder="1" applyAlignment="1">
      <alignment horizontal="left" vertical="top"/>
    </xf>
    <xf numFmtId="0" fontId="0" fillId="0" borderId="7" xfId="0" applyFill="1" applyBorder="1" applyAlignment="1">
      <alignment horizontal="left" vertical="top"/>
    </xf>
    <xf numFmtId="164" fontId="1" fillId="0" borderId="7" xfId="1" applyNumberFormat="1" applyFont="1" applyBorder="1" applyAlignment="1">
      <alignment horizontal="center"/>
    </xf>
    <xf numFmtId="1" fontId="0" fillId="5" borderId="7" xfId="0" applyNumberFormat="1" applyFill="1" applyBorder="1" applyAlignment="1">
      <alignment horizontal="center" vertical="center"/>
    </xf>
    <xf numFmtId="1" fontId="0" fillId="5" borderId="7" xfId="0" applyNumberFormat="1" applyFill="1" applyBorder="1" applyAlignment="1">
      <alignment horizontal="center"/>
    </xf>
    <xf numFmtId="164" fontId="1" fillId="0" borderId="7" xfId="1" applyNumberFormat="1" applyFont="1" applyBorder="1" applyAlignment="1">
      <alignment horizontal="center" vertical="center"/>
    </xf>
    <xf numFmtId="0" fontId="3" fillId="6" borderId="7" xfId="2" applyFont="1" applyFill="1" applyBorder="1" applyAlignment="1" applyProtection="1">
      <alignment horizontal="left" vertical="center" wrapText="1"/>
      <protection hidden="1"/>
    </xf>
    <xf numFmtId="0" fontId="0" fillId="0" borderId="7" xfId="0" applyFont="1" applyBorder="1" applyAlignment="1">
      <alignment horizontal="left" vertical="center" wrapText="1"/>
    </xf>
    <xf numFmtId="0" fontId="3" fillId="6" borderId="7" xfId="2" applyFont="1" applyFill="1" applyBorder="1" applyAlignment="1" applyProtection="1">
      <alignment horizontal="center" vertical="center" wrapText="1"/>
      <protection hidden="1"/>
    </xf>
    <xf numFmtId="0" fontId="11" fillId="5" borderId="0" xfId="0" applyFont="1" applyFill="1" applyAlignment="1">
      <alignment horizontal="left" vertical="center"/>
    </xf>
    <xf numFmtId="0" fontId="4" fillId="6" borderId="7" xfId="2" applyFont="1" applyFill="1" applyBorder="1" applyAlignment="1" applyProtection="1">
      <alignment horizontal="center" vertical="center" wrapText="1"/>
      <protection hidden="1"/>
    </xf>
    <xf numFmtId="0" fontId="40" fillId="0" borderId="7" xfId="0" applyFont="1" applyFill="1" applyBorder="1" applyAlignment="1">
      <alignment horizontal="center" vertical="center"/>
    </xf>
    <xf numFmtId="0" fontId="4" fillId="6" borderId="7" xfId="2" applyFont="1" applyFill="1" applyBorder="1" applyAlignment="1" applyProtection="1">
      <alignment horizontal="left" vertical="center" wrapText="1"/>
      <protection hidden="1"/>
    </xf>
    <xf numFmtId="0" fontId="37" fillId="0" borderId="36" xfId="0" applyFont="1" applyBorder="1" applyAlignment="1">
      <alignment horizontal="center" vertical="center"/>
    </xf>
    <xf numFmtId="0" fontId="37" fillId="0" borderId="37" xfId="0" applyFont="1" applyBorder="1" applyAlignment="1">
      <alignment horizontal="center" vertical="center"/>
    </xf>
    <xf numFmtId="0" fontId="37" fillId="0" borderId="38" xfId="0" applyFont="1" applyBorder="1" applyAlignment="1">
      <alignment horizontal="center" vertical="center"/>
    </xf>
    <xf numFmtId="0" fontId="37" fillId="0" borderId="36" xfId="0" applyFont="1" applyBorder="1" applyAlignment="1">
      <alignment horizontal="center" vertical="center" wrapText="1"/>
    </xf>
    <xf numFmtId="0" fontId="37" fillId="0" borderId="37" xfId="0" applyFont="1" applyBorder="1" applyAlignment="1">
      <alignment horizontal="center" vertical="center" wrapText="1"/>
    </xf>
    <xf numFmtId="0" fontId="37" fillId="0" borderId="38" xfId="0" applyFont="1" applyBorder="1" applyAlignment="1">
      <alignment horizontal="center" vertical="center" wrapText="1"/>
    </xf>
    <xf numFmtId="16" fontId="37" fillId="0" borderId="30" xfId="0" applyNumberFormat="1" applyFont="1" applyBorder="1" applyAlignment="1">
      <alignment horizontal="center" vertical="center"/>
    </xf>
    <xf numFmtId="0" fontId="36" fillId="0" borderId="36" xfId="0" applyFont="1" applyBorder="1" applyAlignment="1">
      <alignment horizontal="left" vertical="center" wrapText="1"/>
    </xf>
    <xf numFmtId="0" fontId="36" fillId="0" borderId="37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7" xfId="0" applyFont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8" xfId="0" applyFont="1" applyBorder="1" applyAlignment="1">
      <alignment horizontal="center"/>
    </xf>
    <xf numFmtId="0" fontId="12" fillId="0" borderId="0" xfId="0" applyFont="1" applyAlignment="1">
      <alignment horizontal="center"/>
    </xf>
    <xf numFmtId="0" fontId="13" fillId="0" borderId="28" xfId="0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19" xfId="0" applyFont="1" applyBorder="1" applyAlignment="1">
      <alignment horizontal="center"/>
    </xf>
    <xf numFmtId="0" fontId="4" fillId="11" borderId="7" xfId="2" applyFont="1" applyFill="1" applyBorder="1" applyAlignment="1" applyProtection="1">
      <alignment horizontal="left" vertical="center" wrapText="1"/>
      <protection hidden="1"/>
    </xf>
    <xf numFmtId="0" fontId="4" fillId="9" borderId="7" xfId="2" applyFont="1" applyFill="1" applyBorder="1" applyAlignment="1" applyProtection="1">
      <alignment horizontal="left" vertical="center" wrapText="1"/>
      <protection hidden="1"/>
    </xf>
    <xf numFmtId="0" fontId="4" fillId="9" borderId="7" xfId="2" applyFont="1" applyFill="1" applyBorder="1" applyAlignment="1" applyProtection="1">
      <alignment vertical="center" wrapText="1"/>
      <protection hidden="1"/>
    </xf>
  </cellXfs>
  <cellStyles count="96">
    <cellStyle name="_China Inv Model V2.6-FW06" xfId="12" xr:uid="{4D6E09A6-1732-4867-9771-C722F622AB30}"/>
    <cellStyle name="_MAster Customer Summary -Varian Price 09 - Q1 through Q4 (4)" xfId="91" xr:uid="{80316C82-C5F0-4735-B891-94DF30584EF4}"/>
    <cellStyle name="_Waters 2998 SAP vs Flex - 07-Jul'08" xfId="13" xr:uid="{FCBB1CC4-31A8-444B-9857-C201E3C514F1}"/>
    <cellStyle name="Calc Currency (0)" xfId="14" xr:uid="{26989B3B-7D97-4D0A-825B-919C723E5AB9}"/>
    <cellStyle name="Calc Currency (2)" xfId="15" xr:uid="{A32FB15B-0DD9-4A2F-98C0-988AFDA7B9F8}"/>
    <cellStyle name="Calc Percent (0)" xfId="16" xr:uid="{B6A0EDA6-7C43-4F78-B07E-C10753F1F4DB}"/>
    <cellStyle name="Calc Percent (1)" xfId="17" xr:uid="{8355D64A-A3B0-4EF3-BC25-FD869F225075}"/>
    <cellStyle name="Calc Percent (2)" xfId="18" xr:uid="{C186C9BF-CF2B-4032-AE66-0CEC55DAD3C8}"/>
    <cellStyle name="Calc Units (0)" xfId="19" xr:uid="{325350C2-7B89-40C5-825E-6B142942C61C}"/>
    <cellStyle name="Calc Units (1)" xfId="20" xr:uid="{8D96883A-30E6-44B2-AF70-6337B00F6D90}"/>
    <cellStyle name="Calc Units (2)" xfId="21" xr:uid="{A463A5AC-7CF9-4974-88CE-5A40E46A07D4}"/>
    <cellStyle name="Comma" xfId="1" builtinId="3"/>
    <cellStyle name="Comma  - Style1" xfId="23" xr:uid="{339C7958-FE29-41C7-80E6-8818E1428F6F}"/>
    <cellStyle name="Comma  - Style2" xfId="24" xr:uid="{D54D60E3-92B8-456E-9E4A-EDA9D52B3182}"/>
    <cellStyle name="Comma  - Style3" xfId="25" xr:uid="{4A5C642E-7387-40FC-8067-F4E7DDD12B01}"/>
    <cellStyle name="Comma  - Style4" xfId="26" xr:uid="{3965DB7A-79B3-4F47-8BF1-0C4215885BDB}"/>
    <cellStyle name="Comma  - Style5" xfId="27" xr:uid="{D57316B0-568D-4C75-959C-D0D0A3F17BB1}"/>
    <cellStyle name="Comma  - Style6" xfId="28" xr:uid="{E3263E0F-0138-4FAD-8A5E-06F31886D880}"/>
    <cellStyle name="Comma  - Style7" xfId="29" xr:uid="{8BD2ECD3-DB81-4474-9D00-E313FE0EBA3D}"/>
    <cellStyle name="Comma  - Style8" xfId="30" xr:uid="{A3306251-74D8-4733-9387-BB8E05AD60DB}"/>
    <cellStyle name="Comma [00]" xfId="31" xr:uid="{16416667-80F9-488C-9781-638D689FD4C3}"/>
    <cellStyle name="Comma 2" xfId="4" xr:uid="{00000000-0005-0000-0000-000001000000}"/>
    <cellStyle name="Comma 3" xfId="10" xr:uid="{00000000-0005-0000-0000-000002000000}"/>
    <cellStyle name="Comma 4" xfId="22" xr:uid="{5D14A098-22E6-47A2-BEFA-26327B1B6AA4}"/>
    <cellStyle name="Comma 5" xfId="94" xr:uid="{846889D8-D2B4-4EC5-9C32-8B264E3CB94D}"/>
    <cellStyle name="Currency [00]" xfId="32" xr:uid="{F0A0F9C5-888A-4A6F-B02D-101026A525C0}"/>
    <cellStyle name="Currency 2" xfId="92" xr:uid="{06FB5A87-C232-467E-A3F5-14B32488B33A}"/>
    <cellStyle name="Date Short" xfId="33" xr:uid="{698075EE-96D3-41A8-A966-1EB8758790D6}"/>
    <cellStyle name="DELTA" xfId="34" xr:uid="{8D2DEF91-4A49-4D90-AB8E-B2E9DC74B5E7}"/>
    <cellStyle name="endpg" xfId="35" xr:uid="{C83FDA21-960F-4DA8-B457-41A57090F1B7}"/>
    <cellStyle name="Enter Currency (0)" xfId="36" xr:uid="{8D442724-296A-4732-ADD1-B26B7A7F6670}"/>
    <cellStyle name="Enter Currency (2)" xfId="37" xr:uid="{34049601-0AE1-4E09-8AE7-4A9DAE355FF3}"/>
    <cellStyle name="Enter Units (0)" xfId="38" xr:uid="{176EB597-7341-4FDE-B7E0-6F1A05853469}"/>
    <cellStyle name="Enter Units (1)" xfId="39" xr:uid="{FF969282-C595-4882-92D2-6B7C3488B38F}"/>
    <cellStyle name="Enter Units (2)" xfId="40" xr:uid="{38BD825F-4DB6-441A-9F9F-503FF93FF3F6}"/>
    <cellStyle name="F2" xfId="41" xr:uid="{6CAA4F16-86ED-4AE9-BDA1-B7166AFE7492}"/>
    <cellStyle name="F3" xfId="42" xr:uid="{6EC9C727-9D29-4568-AA40-B6FEB5D3B2E9}"/>
    <cellStyle name="F4" xfId="43" xr:uid="{9FDA3B43-7576-4580-B010-60964C96DB18}"/>
    <cellStyle name="F5" xfId="44" xr:uid="{F1298E82-8465-4EE9-8ADC-A35D493F4042}"/>
    <cellStyle name="F6" xfId="45" xr:uid="{C7D71ECB-735B-40E4-BF55-BCE7E2A80BF2}"/>
    <cellStyle name="F7" xfId="46" xr:uid="{F1714FE2-BAEB-4B46-9319-F56114D41B1E}"/>
    <cellStyle name="F8" xfId="47" xr:uid="{DC47F169-8CB4-4C49-A1D0-C8ADABEA2973}"/>
    <cellStyle name="Grey" xfId="48" xr:uid="{C570814C-3ADC-4EFB-8F48-6E0752C5A804}"/>
    <cellStyle name="Header1" xfId="49" xr:uid="{040354C8-A676-4529-B6B8-BCDD4370D39C}"/>
    <cellStyle name="Header2" xfId="50" xr:uid="{2BA9DEE3-6019-4918-B616-FD2D2CB3BD59}"/>
    <cellStyle name="Input [yellow]" xfId="51" xr:uid="{770CBFEF-978C-4369-9494-6DE6BC6655D5}"/>
    <cellStyle name="Link Currency (0)" xfId="52" xr:uid="{C2DF570A-9968-4B73-B781-A48F259FAE1F}"/>
    <cellStyle name="Link Currency (2)" xfId="53" xr:uid="{212CD8CB-A17F-494A-BA9B-35AAE955C5ED}"/>
    <cellStyle name="Link Units (0)" xfId="54" xr:uid="{9BAC7ECF-8A91-4A0B-9B7F-72FEC1A298E9}"/>
    <cellStyle name="Link Units (1)" xfId="55" xr:uid="{F4D7CB51-A387-420F-BB30-46532680B93E}"/>
    <cellStyle name="Link Units (2)" xfId="56" xr:uid="{CDEC3E59-8EC8-4EDA-9188-6B990F055D07}"/>
    <cellStyle name="Milliers [0]_A" xfId="57" xr:uid="{DBDA2F25-FFDE-4B1E-874E-32EE728F39B9}"/>
    <cellStyle name="Milliers_4Yq1BwvjQMTxfJ7du9xKcJidd" xfId="58" xr:uid="{F30FB1A7-61C4-4E9F-B230-3E624B50C716}"/>
    <cellStyle name="Monétaire [0]_A" xfId="59" xr:uid="{D8AB89A2-CA82-4230-84C1-6BE23FA06733}"/>
    <cellStyle name="Monétaire_4Yq1BwvjQMTxfJ7du9xKcJidd" xfId="60" xr:uid="{0E5BDBD2-57B7-4791-9D27-59090573A9BD}"/>
    <cellStyle name="Normal" xfId="0" builtinId="0"/>
    <cellStyle name="Normal - Style1" xfId="61" xr:uid="{3FAF01CB-60FA-4241-9316-697E5C5C3247}"/>
    <cellStyle name="Normal - Style2" xfId="62" xr:uid="{1B547A1D-A8B3-4456-B93D-E6FBA5542576}"/>
    <cellStyle name="Normal - Style3" xfId="63" xr:uid="{CF2CAAE0-DC1C-4CD1-9E0E-FA947139221E}"/>
    <cellStyle name="Normal - Style4" xfId="64" xr:uid="{1D02762E-75EF-4802-BFBB-8F0428303B17}"/>
    <cellStyle name="Normal - Style5" xfId="65" xr:uid="{37A8164F-3968-49FB-B494-EF5C042743E9}"/>
    <cellStyle name="Normal - Style6" xfId="66" xr:uid="{FAE14196-6728-4ACC-B613-665272371465}"/>
    <cellStyle name="Normal - Style7" xfId="67" xr:uid="{0CC2ECF0-A78B-4046-8FF9-D09436ABC237}"/>
    <cellStyle name="Normal - Style8" xfId="68" xr:uid="{E581D699-A18E-4F6A-8E8F-ED78AE147BB0}"/>
    <cellStyle name="Normal 10" xfId="8" xr:uid="{00000000-0005-0000-0000-000004000000}"/>
    <cellStyle name="Normal 14" xfId="6" xr:uid="{00000000-0005-0000-0000-000005000000}"/>
    <cellStyle name="Normal 2" xfId="2" xr:uid="{00000000-0005-0000-0000-000006000000}"/>
    <cellStyle name="Normal 2 2" xfId="90" xr:uid="{EAE229C0-4954-46CC-879F-7D7DAB0DD2B0}"/>
    <cellStyle name="Normal 3" xfId="3" xr:uid="{00000000-0005-0000-0000-000007000000}"/>
    <cellStyle name="Normal 4" xfId="5" xr:uid="{00000000-0005-0000-0000-000008000000}"/>
    <cellStyle name="Normal 5" xfId="9" xr:uid="{00000000-0005-0000-0000-000009000000}"/>
    <cellStyle name="Normal 6" xfId="11" xr:uid="{3E6C8500-C678-4DB0-B921-466CCED183C0}"/>
    <cellStyle name="Normal 7" xfId="93" xr:uid="{F8A3C98A-CE50-4F69-82DE-B3D94157241C}"/>
    <cellStyle name="Œ…‹aO‚e_Sheet1" xfId="69" xr:uid="{C50FE53D-3E80-42DE-854B-DC5375BD4802}"/>
    <cellStyle name="Percent" xfId="7" builtinId="5"/>
    <cellStyle name="Percent [0]" xfId="71" xr:uid="{BC3F8E6D-0E51-46B2-828F-F70B755A3418}"/>
    <cellStyle name="Percent [00]" xfId="72" xr:uid="{C934810B-5E13-48C1-8AF0-2016B097C7A5}"/>
    <cellStyle name="Percent [2]" xfId="73" xr:uid="{84521604-DC6E-41F2-8BE4-C7B733024F52}"/>
    <cellStyle name="Percent 2" xfId="70" xr:uid="{6278B927-6648-496F-BA91-954DD7035321}"/>
    <cellStyle name="Percent 3" xfId="95" xr:uid="{0FD56A4E-C484-4ECC-BD81-3E5F9E45800A}"/>
    <cellStyle name="PrePop Currency (0)" xfId="74" xr:uid="{B1F21DFA-DB60-424A-AF9B-B404708321EB}"/>
    <cellStyle name="PrePop Currency (2)" xfId="75" xr:uid="{F48723D1-BB48-48A8-A4EC-966294A823BA}"/>
    <cellStyle name="PrePop Units (0)" xfId="76" xr:uid="{849D8A3B-EB3E-4C17-98B4-71B94CFE92BC}"/>
    <cellStyle name="PrePop Units (1)" xfId="77" xr:uid="{7794F285-95B2-459C-9BC9-EC439C005F12}"/>
    <cellStyle name="PrePop Units (2)" xfId="78" xr:uid="{7C3388EE-89FA-486E-8DC8-85082E8A37F1}"/>
    <cellStyle name="Style 1" xfId="79" xr:uid="{5311B7A4-AD14-4981-98EA-8FEBC509A334}"/>
    <cellStyle name="Text Indent A" xfId="80" xr:uid="{8979BE1A-4959-4109-94A7-92D8DF66D062}"/>
    <cellStyle name="Text Indent B" xfId="81" xr:uid="{A0D14B16-8FD2-41F2-8592-1FDF58C34AA6}"/>
    <cellStyle name="Text Indent C" xfId="82" xr:uid="{A9D36102-5393-4CCB-AB72-0E5377D8B57E}"/>
    <cellStyle name="ハイパーリンク_2Q RM inventory analysis for 3Qpsi 0717" xfId="83" xr:uid="{CD2EF3DA-995E-4AE8-AF1E-D6833594A7CC}"/>
    <cellStyle name="千位分隔_China Inputs" xfId="84" xr:uid="{13CDF6E1-E1A9-4351-974F-E39FBCA385A6}"/>
    <cellStyle name="常规_2003 OPSI" xfId="85" xr:uid="{76F8C9F5-918C-429E-802A-99E2F6A4EE34}"/>
    <cellStyle name="桁区切り [0.00]_2Q03 Mar 17 vs Feb 14 Plan 3-17-03" xfId="86" xr:uid="{2B8B6488-1637-40B0-B7F9-494C76621844}"/>
    <cellStyle name="桁区切り_200306 Shipment Data" xfId="87" xr:uid="{8B403106-FF3E-4D40-AFA5-5226F4FD20CF}"/>
    <cellStyle name="標準_200306 Shipment Data" xfId="88" xr:uid="{F3C44434-6221-442A-BC35-B3836006DCA6}"/>
    <cellStyle name="超级链接_GSC Site Inv Model v2.7" xfId="89" xr:uid="{85CF45C0-2590-415A-84EC-6060DC0CFE67}"/>
  </cellStyles>
  <dxfs count="735"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00B050"/>
        </patternFill>
      </fill>
    </dxf>
    <dxf>
      <fill>
        <patternFill>
          <bgColor rgb="FFFFC000"/>
        </patternFill>
      </fill>
    </dxf>
    <dxf>
      <fill>
        <patternFill patternType="none">
          <bgColor auto="1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0000FF"/>
      <color rgb="FF99FFCC"/>
      <color rgb="FF6BE8F9"/>
      <color rgb="FF00FF00"/>
      <color rgb="FFFF6600"/>
      <color rgb="FFFF66FF"/>
      <color rgb="FFFFCCFF"/>
      <color rgb="FF99FF33"/>
      <color rgb="FF66FF66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2" name="Rectangle 107">
          <a:extLst>
            <a:ext uri="{FF2B5EF4-FFF2-40B4-BE49-F238E27FC236}">
              <a16:creationId xmlns:a16="http://schemas.microsoft.com/office/drawing/2014/main" id="{AD7678A3-0E58-45CF-B70E-36FAAC835276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20955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0</xdr:col>
      <xdr:colOff>0</xdr:colOff>
      <xdr:row>35</xdr:row>
      <xdr:rowOff>0</xdr:rowOff>
    </xdr:from>
    <xdr:to>
      <xdr:col>1</xdr:col>
      <xdr:colOff>0</xdr:colOff>
      <xdr:row>35</xdr:row>
      <xdr:rowOff>0</xdr:rowOff>
    </xdr:to>
    <xdr:sp macro="" textlink="">
      <xdr:nvSpPr>
        <xdr:cNvPr id="3" name="Rectangle 108">
          <a:extLst>
            <a:ext uri="{FF2B5EF4-FFF2-40B4-BE49-F238E27FC236}">
              <a16:creationId xmlns:a16="http://schemas.microsoft.com/office/drawing/2014/main" id="{D9FD41E3-74BF-418E-9486-205FAD7AF10D}"/>
            </a:ext>
          </a:extLst>
        </xdr:cNvPr>
        <xdr:cNvSpPr>
          <a:spLocks noChangeArrowheads="1"/>
        </xdr:cNvSpPr>
      </xdr:nvSpPr>
      <xdr:spPr bwMode="auto">
        <a:xfrm>
          <a:off x="0" y="1257300"/>
          <a:ext cx="2095500" cy="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352425</xdr:colOff>
      <xdr:row>101</xdr:row>
      <xdr:rowOff>161925</xdr:rowOff>
    </xdr:from>
    <xdr:to>
      <xdr:col>15</xdr:col>
      <xdr:colOff>9525</xdr:colOff>
      <xdr:row>103</xdr:row>
      <xdr:rowOff>66675</xdr:rowOff>
    </xdr:to>
    <xdr:sp macro="" textlink="">
      <xdr:nvSpPr>
        <xdr:cNvPr id="18" name="Oval 17">
          <a:extLst>
            <a:ext uri="{FF2B5EF4-FFF2-40B4-BE49-F238E27FC236}">
              <a16:creationId xmlns:a16="http://schemas.microsoft.com/office/drawing/2014/main" id="{D152004E-66C6-4978-9099-D21631570D83}"/>
            </a:ext>
          </a:extLst>
        </xdr:cNvPr>
        <xdr:cNvSpPr>
          <a:spLocks noChangeArrowheads="1"/>
        </xdr:cNvSpPr>
      </xdr:nvSpPr>
      <xdr:spPr bwMode="auto">
        <a:xfrm>
          <a:off x="5419725" y="9886950"/>
          <a:ext cx="419100" cy="3238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112395</xdr:colOff>
      <xdr:row>85</xdr:row>
      <xdr:rowOff>9525</xdr:rowOff>
    </xdr:from>
    <xdr:to>
      <xdr:col>5</xdr:col>
      <xdr:colOff>483870</xdr:colOff>
      <xdr:row>86</xdr:row>
      <xdr:rowOff>28575</xdr:rowOff>
    </xdr:to>
    <xdr:sp macro="" textlink="">
      <xdr:nvSpPr>
        <xdr:cNvPr id="20" name="Oval 19">
          <a:extLst>
            <a:ext uri="{FF2B5EF4-FFF2-40B4-BE49-F238E27FC236}">
              <a16:creationId xmlns:a16="http://schemas.microsoft.com/office/drawing/2014/main" id="{63F6947B-6BD6-48F7-A8E2-51DADCE9CA16}"/>
            </a:ext>
          </a:extLst>
        </xdr:cNvPr>
        <xdr:cNvSpPr/>
      </xdr:nvSpPr>
      <xdr:spPr>
        <a:xfrm>
          <a:off x="3693795" y="6657975"/>
          <a:ext cx="371475" cy="2571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7620</xdr:colOff>
      <xdr:row>69</xdr:row>
      <xdr:rowOff>15240</xdr:rowOff>
    </xdr:from>
    <xdr:to>
      <xdr:col>15</xdr:col>
      <xdr:colOff>379095</xdr:colOff>
      <xdr:row>70</xdr:row>
      <xdr:rowOff>34290</xdr:rowOff>
    </xdr:to>
    <xdr:sp macro="" textlink="">
      <xdr:nvSpPr>
        <xdr:cNvPr id="21" name="Oval 20">
          <a:extLst>
            <a:ext uri="{FF2B5EF4-FFF2-40B4-BE49-F238E27FC236}">
              <a16:creationId xmlns:a16="http://schemas.microsoft.com/office/drawing/2014/main" id="{1755BAA1-900B-4EFB-BC7F-79C725B76A47}"/>
            </a:ext>
          </a:extLst>
        </xdr:cNvPr>
        <xdr:cNvSpPr/>
      </xdr:nvSpPr>
      <xdr:spPr>
        <a:xfrm>
          <a:off x="5836920" y="2301240"/>
          <a:ext cx="371475" cy="2571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15</xdr:col>
      <xdr:colOff>7620</xdr:colOff>
      <xdr:row>85</xdr:row>
      <xdr:rowOff>15240</xdr:rowOff>
    </xdr:from>
    <xdr:to>
      <xdr:col>15</xdr:col>
      <xdr:colOff>379095</xdr:colOff>
      <xdr:row>86</xdr:row>
      <xdr:rowOff>34290</xdr:rowOff>
    </xdr:to>
    <xdr:sp macro="" textlink="">
      <xdr:nvSpPr>
        <xdr:cNvPr id="22" name="Oval 21">
          <a:extLst>
            <a:ext uri="{FF2B5EF4-FFF2-40B4-BE49-F238E27FC236}">
              <a16:creationId xmlns:a16="http://schemas.microsoft.com/office/drawing/2014/main" id="{6CC48854-DEA2-4945-BB83-4DF72EE307E8}"/>
            </a:ext>
          </a:extLst>
        </xdr:cNvPr>
        <xdr:cNvSpPr/>
      </xdr:nvSpPr>
      <xdr:spPr>
        <a:xfrm>
          <a:off x="5836920" y="6111240"/>
          <a:ext cx="371475" cy="2571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5</xdr:col>
      <xdr:colOff>121920</xdr:colOff>
      <xdr:row>70</xdr:row>
      <xdr:rowOff>5715</xdr:rowOff>
    </xdr:from>
    <xdr:to>
      <xdr:col>5</xdr:col>
      <xdr:colOff>493395</xdr:colOff>
      <xdr:row>71</xdr:row>
      <xdr:rowOff>24765</xdr:rowOff>
    </xdr:to>
    <xdr:sp macro="" textlink="">
      <xdr:nvSpPr>
        <xdr:cNvPr id="23" name="Oval 22">
          <a:extLst>
            <a:ext uri="{FF2B5EF4-FFF2-40B4-BE49-F238E27FC236}">
              <a16:creationId xmlns:a16="http://schemas.microsoft.com/office/drawing/2014/main" id="{E46626CC-4201-4E47-9158-33FCCE675AB5}"/>
            </a:ext>
          </a:extLst>
        </xdr:cNvPr>
        <xdr:cNvSpPr/>
      </xdr:nvSpPr>
      <xdr:spPr>
        <a:xfrm>
          <a:off x="3703320" y="3082290"/>
          <a:ext cx="371475" cy="2571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0</xdr:col>
      <xdr:colOff>180975</xdr:colOff>
      <xdr:row>124</xdr:row>
      <xdr:rowOff>19050</xdr:rowOff>
    </xdr:from>
    <xdr:to>
      <xdr:col>9</xdr:col>
      <xdr:colOff>485002</xdr:colOff>
      <xdr:row>148</xdr:row>
      <xdr:rowOff>142259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52C9F9-9425-48FA-AA20-FEAF61315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14916150"/>
          <a:ext cx="6180952" cy="4923809"/>
        </a:xfrm>
        <a:prstGeom prst="rect">
          <a:avLst/>
        </a:prstGeom>
      </xdr:spPr>
    </xdr:pic>
    <xdr:clientData/>
  </xdr:twoCellAnchor>
  <xdr:twoCellAnchor>
    <xdr:from>
      <xdr:col>15</xdr:col>
      <xdr:colOff>352425</xdr:colOff>
      <xdr:row>47</xdr:row>
      <xdr:rowOff>161925</xdr:rowOff>
    </xdr:from>
    <xdr:to>
      <xdr:col>17</xdr:col>
      <xdr:colOff>9525</xdr:colOff>
      <xdr:row>49</xdr:row>
      <xdr:rowOff>66675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1CABE0F6-59D5-4ED5-BE4D-A1D68F217FF2}"/>
            </a:ext>
          </a:extLst>
        </xdr:cNvPr>
        <xdr:cNvSpPr>
          <a:spLocks noChangeArrowheads="1"/>
        </xdr:cNvSpPr>
      </xdr:nvSpPr>
      <xdr:spPr bwMode="auto">
        <a:xfrm>
          <a:off x="6410325" y="9191625"/>
          <a:ext cx="419100" cy="323850"/>
        </a:xfrm>
        <a:prstGeom prst="ellips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102870</xdr:colOff>
      <xdr:row>31</xdr:row>
      <xdr:rowOff>0</xdr:rowOff>
    </xdr:from>
    <xdr:to>
      <xdr:col>6</xdr:col>
      <xdr:colOff>474345</xdr:colOff>
      <xdr:row>32</xdr:row>
      <xdr:rowOff>19050</xdr:rowOff>
    </xdr:to>
    <xdr:sp macro="" textlink="">
      <xdr:nvSpPr>
        <xdr:cNvPr id="10" name="Oval 9">
          <a:extLst>
            <a:ext uri="{FF2B5EF4-FFF2-40B4-BE49-F238E27FC236}">
              <a16:creationId xmlns:a16="http://schemas.microsoft.com/office/drawing/2014/main" id="{81A656DE-8813-4A55-86E3-45B2AB4BD930}"/>
            </a:ext>
          </a:extLst>
        </xdr:cNvPr>
        <xdr:cNvSpPr/>
      </xdr:nvSpPr>
      <xdr:spPr>
        <a:xfrm>
          <a:off x="4284345" y="6010275"/>
          <a:ext cx="371475" cy="2190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16</xdr:col>
      <xdr:colOff>7620</xdr:colOff>
      <xdr:row>16</xdr:row>
      <xdr:rowOff>15240</xdr:rowOff>
    </xdr:from>
    <xdr:to>
      <xdr:col>16</xdr:col>
      <xdr:colOff>379095</xdr:colOff>
      <xdr:row>17</xdr:row>
      <xdr:rowOff>34290</xdr:rowOff>
    </xdr:to>
    <xdr:sp macro="" textlink="">
      <xdr:nvSpPr>
        <xdr:cNvPr id="11" name="Oval 10">
          <a:extLst>
            <a:ext uri="{FF2B5EF4-FFF2-40B4-BE49-F238E27FC236}">
              <a16:creationId xmlns:a16="http://schemas.microsoft.com/office/drawing/2014/main" id="{3B1AEBAA-019E-46A1-B6A0-7226E2F29ACA}"/>
            </a:ext>
          </a:extLst>
        </xdr:cNvPr>
        <xdr:cNvSpPr/>
      </xdr:nvSpPr>
      <xdr:spPr>
        <a:xfrm>
          <a:off x="6446520" y="1844040"/>
          <a:ext cx="371475" cy="2571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16</xdr:col>
      <xdr:colOff>7620</xdr:colOff>
      <xdr:row>31</xdr:row>
      <xdr:rowOff>15240</xdr:rowOff>
    </xdr:from>
    <xdr:to>
      <xdr:col>16</xdr:col>
      <xdr:colOff>379095</xdr:colOff>
      <xdr:row>32</xdr:row>
      <xdr:rowOff>34290</xdr:rowOff>
    </xdr:to>
    <xdr:sp macro="" textlink="">
      <xdr:nvSpPr>
        <xdr:cNvPr id="12" name="Oval 11">
          <a:extLst>
            <a:ext uri="{FF2B5EF4-FFF2-40B4-BE49-F238E27FC236}">
              <a16:creationId xmlns:a16="http://schemas.microsoft.com/office/drawing/2014/main" id="{BCC25074-4D3C-4136-A20F-37F9412D1251}"/>
            </a:ext>
          </a:extLst>
        </xdr:cNvPr>
        <xdr:cNvSpPr/>
      </xdr:nvSpPr>
      <xdr:spPr>
        <a:xfrm>
          <a:off x="6446520" y="5415915"/>
          <a:ext cx="371475" cy="2571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21</xdr:col>
      <xdr:colOff>106952</xdr:colOff>
      <xdr:row>16</xdr:row>
      <xdr:rowOff>91439</xdr:rowOff>
    </xdr:from>
    <xdr:to>
      <xdr:col>24</xdr:col>
      <xdr:colOff>0</xdr:colOff>
      <xdr:row>21</xdr:row>
      <xdr:rowOff>81641</xdr:rowOff>
    </xdr:to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924CEF91-DFC5-481C-89C0-413E39277866}"/>
            </a:ext>
          </a:extLst>
        </xdr:cNvPr>
        <xdr:cNvSpPr txBox="1"/>
      </xdr:nvSpPr>
      <xdr:spPr>
        <a:xfrm>
          <a:off x="8450852" y="1920239"/>
          <a:ext cx="1826623" cy="1180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n-US" sz="1100" b="1">
              <a:solidFill>
                <a:srgbClr val="FF0000"/>
              </a:solidFill>
            </a:rPr>
            <a:t>PENDING FINALIZATION OF HOLIDAYS !!!!  WIll be updated once dates are finalized.</a:t>
          </a:r>
          <a:r>
            <a:rPr lang="en-US" sz="1100" b="1" baseline="0">
              <a:solidFill>
                <a:srgbClr val="FF0000"/>
              </a:solidFill>
            </a:rPr>
            <a:t> </a:t>
          </a:r>
          <a:r>
            <a:rPr lang="en-US" sz="1100" b="1">
              <a:solidFill>
                <a:srgbClr val="FF0000"/>
              </a:solidFill>
            </a:rPr>
            <a:t> 9/21 *mh*</a:t>
          </a:r>
        </a:p>
      </xdr:txBody>
    </xdr:sp>
    <xdr:clientData/>
  </xdr:twoCellAnchor>
  <xdr:twoCellAnchor editAs="oneCell">
    <xdr:from>
      <xdr:col>26</xdr:col>
      <xdr:colOff>0</xdr:colOff>
      <xdr:row>11</xdr:row>
      <xdr:rowOff>0</xdr:rowOff>
    </xdr:from>
    <xdr:to>
      <xdr:col>34</xdr:col>
      <xdr:colOff>275695</xdr:colOff>
      <xdr:row>29</xdr:row>
      <xdr:rowOff>75740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CFCF7B5-85E3-44E6-A6F5-BA4C10EA0E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44600" y="2009775"/>
          <a:ext cx="4238095" cy="3676190"/>
        </a:xfrm>
        <a:prstGeom prst="rect">
          <a:avLst/>
        </a:prstGeom>
      </xdr:spPr>
    </xdr:pic>
    <xdr:clientData/>
  </xdr:twoCellAnchor>
  <xdr:twoCellAnchor>
    <xdr:from>
      <xdr:col>6</xdr:col>
      <xdr:colOff>104775</xdr:colOff>
      <xdr:row>16</xdr:row>
      <xdr:rowOff>19050</xdr:rowOff>
    </xdr:from>
    <xdr:to>
      <xdr:col>6</xdr:col>
      <xdr:colOff>476250</xdr:colOff>
      <xdr:row>17</xdr:row>
      <xdr:rowOff>38100</xdr:rowOff>
    </xdr:to>
    <xdr:sp macro="" textlink="">
      <xdr:nvSpPr>
        <xdr:cNvPr id="15" name="Oval 14">
          <a:extLst>
            <a:ext uri="{FF2B5EF4-FFF2-40B4-BE49-F238E27FC236}">
              <a16:creationId xmlns:a16="http://schemas.microsoft.com/office/drawing/2014/main" id="{0526F552-2CD6-49E9-BD6C-3DFA25D9428B}"/>
            </a:ext>
          </a:extLst>
        </xdr:cNvPr>
        <xdr:cNvSpPr/>
      </xdr:nvSpPr>
      <xdr:spPr>
        <a:xfrm>
          <a:off x="4286250" y="3028950"/>
          <a:ext cx="371475" cy="219075"/>
        </a:xfrm>
        <a:prstGeom prst="ellipse">
          <a:avLst/>
        </a:prstGeom>
        <a:noFill/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Startup" Target="AUG2/AUG%20FIN%20WK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esgrae/Local%20Settings/Temporary%20Internet%20Files/OLK40/16812%20Abbott%20-QS%20-7-Mayl-2010-detail01%20(%20Singapore%20&amp;%20Aguas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kwkwoo/Local%20Settings/Temp/16812%20Abbott%20-Working%20-7-Mayl-2010-detail01%20(%20Singapore%20&amp;%20Aguas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gsaxjxu/Documents/Waters/Capacity/Waters%20Capacity%20review_31Jul18-%20Aug%20foreca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V"/>
      <sheetName val=" LBR X"/>
      <sheetName val="OT"/>
      <sheetName val="SVC"/>
      <sheetName val="CTC 0820"/>
      <sheetName val="AGING"/>
      <sheetName val="OTK"/>
      <sheetName val="Module1"/>
      <sheetName val="Module2"/>
      <sheetName val="Lists"/>
      <sheetName val="Assumptions"/>
      <sheetName val="MGTMACRO"/>
      <sheetName val="Palm"/>
      <sheetName val="Menu Items"/>
      <sheetName val="Cover"/>
      <sheetName val="CONSOBS"/>
      <sheetName val="CONSOPL"/>
      <sheetName val="Equipment List"/>
      <sheetName val="BUSSMANN INTERNATIONAL INC"/>
      <sheetName val="FA-LISTING"/>
      <sheetName val="Sheet2"/>
      <sheetName val="Engineering"/>
      <sheetName val="Losses"/>
      <sheetName val="Inputs from ASAP"/>
      <sheetName val="Setup"/>
      <sheetName val="setup2"/>
      <sheetName val="_LBR_X"/>
      <sheetName val="CTC_0820"/>
      <sheetName val="Menu_Items"/>
      <sheetName val="Equipment_List"/>
      <sheetName val="BUSSMANN_INTERNATIONAL_INC"/>
      <sheetName val="Inputs_from_ASAP"/>
      <sheetName val="Program Summary"/>
      <sheetName val="RPT"/>
      <sheetName val="Site Overview"/>
      <sheetName val="P&amp;L by prod"/>
      <sheetName val="Summary by Monthly"/>
      <sheetName val="Labor Input Data"/>
      <sheetName val="WaterFallsQ1'16 "/>
      <sheetName val="Data Validation "/>
      <sheetName val="E&amp;O"/>
      <sheetName val="System NPV"/>
      <sheetName val="RMA"/>
      <sheetName val="Summary"/>
      <sheetName val="Painting"/>
      <sheetName val="_LBR_X1"/>
      <sheetName val="CTC_08201"/>
      <sheetName val="_LBR_X2"/>
      <sheetName val="CTC_08202"/>
      <sheetName val="_LBR_X3"/>
      <sheetName val="CTC_08203"/>
      <sheetName val="_LBR_X4"/>
      <sheetName val="CTC_08204"/>
      <sheetName val="_LBR_X7"/>
      <sheetName val="CTC_08207"/>
      <sheetName val="_LBR_X5"/>
      <sheetName val="CTC_08205"/>
      <sheetName val="_LBR_X6"/>
      <sheetName val="CTC_08206"/>
      <sheetName val="_LBR_X8"/>
      <sheetName val="CTC_08208"/>
      <sheetName val="_LBR_X9"/>
      <sheetName val="CTC_08209"/>
      <sheetName val="_LBR_X10"/>
      <sheetName val="CTC_082010"/>
      <sheetName val="_LBR_X11"/>
      <sheetName val="CTC_082011"/>
      <sheetName val="_LBR_X12"/>
      <sheetName val="CTC_082012"/>
      <sheetName val="_LBR_X13"/>
      <sheetName val="CTC_082013"/>
      <sheetName val="_LBR_X14"/>
      <sheetName val="CTC_082014"/>
      <sheetName val="_LBR_X15"/>
      <sheetName val="CTC_082015"/>
      <sheetName val="AUG FIN WK3"/>
      <sheetName val="West turn by model"/>
      <sheetName val="PPV_rec"/>
      <sheetName val="ISRDATA"/>
      <sheetName val="List"/>
      <sheetName val="AC"/>
      <sheetName val="_LBR_X16"/>
      <sheetName val="CTC_082016"/>
      <sheetName val="_LBR_X17"/>
      <sheetName val="CTC_082017"/>
      <sheetName val="_LBR_X18"/>
      <sheetName val="CTC_082018"/>
      <sheetName val="_LBR_X20"/>
      <sheetName val="CTC_082020"/>
      <sheetName val="_LBR_X19"/>
      <sheetName val="CTC_082019"/>
      <sheetName val="_LBR_X21"/>
      <sheetName val="CTC_082021"/>
      <sheetName val="_LBR_X22"/>
      <sheetName val="CTC_082022"/>
      <sheetName val="_LBR_X23"/>
      <sheetName val="CTC_082023"/>
      <sheetName val="Workings"/>
      <sheetName val="superbom 2"/>
      <sheetName val="ROHS"/>
      <sheetName val="Calculation Summary"/>
      <sheetName val="Bud vs Act"/>
      <sheetName val="Calculation Remove saving"/>
      <sheetName val="Summary PnL(S)"/>
      <sheetName val="True up (@3%)"/>
      <sheetName val="PNL Results"/>
      <sheetName val="BHI_QARM Calculation"/>
      <sheetName val="Summary PnL(S) Yr2"/>
      <sheetName val="#REF"/>
      <sheetName val="Fcst SALES"/>
      <sheetName val="Cover sheet"/>
      <sheetName val="STDVGL"/>
      <sheetName val="Headcount"/>
      <sheetName val="_LBR_X24"/>
      <sheetName val="CTC_082024"/>
      <sheetName val="Menu_Items1"/>
      <sheetName val="Equipment_List1"/>
      <sheetName val="BUSSMANN_INTERNATIONAL_INC1"/>
      <sheetName val="Inputs_from_ASAP1"/>
      <sheetName val="Program_Summary"/>
      <sheetName val="Site_Overview"/>
      <sheetName val="P&amp;L_by_prod"/>
      <sheetName val="Summary_by_Monthly"/>
      <sheetName val="Labor_Input_Data"/>
      <sheetName val="WaterFallsQ1'16_"/>
      <sheetName val="Data_Validation_"/>
      <sheetName val="System_NPV"/>
      <sheetName val="AUG_FIN_WK3"/>
      <sheetName val="West_turn_by_model"/>
      <sheetName val="superbom_2"/>
      <sheetName val="8-02-02"/>
      <sheetName val="Revenue Distribution"/>
      <sheetName val="Detail"/>
      <sheetName val="Labor"/>
      <sheetName val="Trend-Chart"/>
      <sheetName val="Category Reference List"/>
      <sheetName val="original"/>
      <sheetName val="_LBR_X25"/>
      <sheetName val="CTC_082025"/>
      <sheetName val="Menu_Items2"/>
      <sheetName val="Equipment_List2"/>
      <sheetName val="BUSSMANN_INTERNATIONAL_INC2"/>
      <sheetName val="Inputs_from_ASAP2"/>
      <sheetName val="Program_Summary1"/>
      <sheetName val="Site_Overview1"/>
      <sheetName val="P&amp;L_by_prod1"/>
      <sheetName val="Summary_by_Monthly1"/>
      <sheetName val="Labor_Input_Data1"/>
      <sheetName val="WaterFallsQ1'16_1"/>
      <sheetName val="Data_Validation_1"/>
      <sheetName val="System_NPV1"/>
      <sheetName val="AUG_FIN_WK31"/>
      <sheetName val="West_turn_by_model1"/>
      <sheetName val="superbom_21"/>
      <sheetName val="Calculation_Summary"/>
      <sheetName val="Bud_vs_Act"/>
      <sheetName val="Calculation_Remove_saving"/>
      <sheetName val="Summary_PnL(S)"/>
      <sheetName val="True_up_(@3%)"/>
      <sheetName val="PNL_Results"/>
      <sheetName val="BHI_QARM_Calculation"/>
      <sheetName val="Summary_PnL(S)_Yr2"/>
      <sheetName val="Fcst_SALES"/>
      <sheetName val="Cover_sheet"/>
      <sheetName val="CashFlow_Inv"/>
      <sheetName val="STANDARD TABLE"/>
      <sheetName val="Data lists"/>
      <sheetName val="清冊"/>
      <sheetName val="Cover Page"/>
      <sheetName val="Labor (Prop 1)"/>
      <sheetName val="Profit and Loss"/>
      <sheetName val="Assumption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S"/>
      <sheetName val="P &amp; L"/>
      <sheetName val="P&amp;LDetail"/>
      <sheetName val="LaborDetail"/>
      <sheetName val="MaterialDetail"/>
    </sheetNames>
    <sheetDataSet>
      <sheetData sheetId="0">
        <row r="7">
          <cell r="C7" t="str">
            <v>Abbott Diagnostics Division</v>
          </cell>
        </row>
      </sheetData>
      <sheetData sheetId="1" refreshError="1"/>
      <sheetData sheetId="2">
        <row r="3">
          <cell r="B3" t="str">
            <v>Volume band</v>
          </cell>
          <cell r="E3" t="str">
            <v>Blended</v>
          </cell>
          <cell r="F3" t="str">
            <v>Sum</v>
          </cell>
          <cell r="G3" t="str">
            <v>ITEM1</v>
          </cell>
          <cell r="H3" t="str">
            <v>ITEM2</v>
          </cell>
          <cell r="I3" t="str">
            <v>ITEM3</v>
          </cell>
          <cell r="J3" t="str">
            <v>ITEM4</v>
          </cell>
          <cell r="K3" t="str">
            <v>ITEM5</v>
          </cell>
          <cell r="L3" t="str">
            <v>ITEM6</v>
          </cell>
          <cell r="M3" t="str">
            <v>ITEM7</v>
          </cell>
          <cell r="N3" t="str">
            <v>ITEM8</v>
          </cell>
          <cell r="O3" t="str">
            <v>ITEM9</v>
          </cell>
          <cell r="P3" t="str">
            <v>ITEM10</v>
          </cell>
          <cell r="Q3" t="str">
            <v>ITEM11</v>
          </cell>
          <cell r="R3" t="str">
            <v>ITEM12</v>
          </cell>
          <cell r="S3" t="str">
            <v>ITEM13</v>
          </cell>
          <cell r="T3" t="str">
            <v>ITEM14</v>
          </cell>
          <cell r="U3" t="str">
            <v>ITEM15</v>
          </cell>
          <cell r="V3" t="str">
            <v>ITEM16</v>
          </cell>
          <cell r="W3" t="str">
            <v>ITEM17</v>
          </cell>
          <cell r="X3" t="str">
            <v>ITEM18</v>
          </cell>
          <cell r="Y3" t="str">
            <v>ITEM19</v>
          </cell>
          <cell r="Z3" t="str">
            <v>ITEM20</v>
          </cell>
          <cell r="AA3" t="str">
            <v>ITEM21</v>
          </cell>
          <cell r="AB3" t="str">
            <v>ITEM22</v>
          </cell>
          <cell r="AC3" t="str">
            <v>ITEM23</v>
          </cell>
          <cell r="AD3" t="str">
            <v>ITEM24</v>
          </cell>
          <cell r="AE3" t="str">
            <v>ITEM25</v>
          </cell>
          <cell r="AF3" t="str">
            <v>ITEM26</v>
          </cell>
          <cell r="AG3" t="str">
            <v>ITEM27</v>
          </cell>
          <cell r="AH3" t="str">
            <v>ITEM28</v>
          </cell>
          <cell r="AI3" t="str">
            <v>ITEM29</v>
          </cell>
          <cell r="AJ3" t="str">
            <v>ITEM30</v>
          </cell>
          <cell r="AK3" t="str">
            <v>Manual1</v>
          </cell>
          <cell r="AL3" t="str">
            <v>Manual2</v>
          </cell>
          <cell r="AM3" t="str">
            <v>Manual3</v>
          </cell>
          <cell r="AN3" t="str">
            <v>Manual4</v>
          </cell>
          <cell r="AO3" t="str">
            <v>Manual5</v>
          </cell>
          <cell r="AP3" t="str">
            <v>Manual6</v>
          </cell>
          <cell r="AQ3" t="str">
            <v>Manual7</v>
          </cell>
          <cell r="AR3" t="str">
            <v>Manual8</v>
          </cell>
        </row>
        <row r="4">
          <cell r="B4" t="str">
            <v xml:space="preserve">   Blended Flags</v>
          </cell>
          <cell r="G4">
            <v>1</v>
          </cell>
          <cell r="H4">
            <v>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O4">
            <v>1</v>
          </cell>
          <cell r="P4">
            <v>1</v>
          </cell>
          <cell r="Q4">
            <v>1</v>
          </cell>
          <cell r="R4">
            <v>1</v>
          </cell>
          <cell r="S4">
            <v>0</v>
          </cell>
          <cell r="T4">
            <v>0</v>
          </cell>
          <cell r="U4">
            <v>0</v>
          </cell>
          <cell r="V4">
            <v>0</v>
          </cell>
          <cell r="W4">
            <v>0</v>
          </cell>
          <cell r="X4">
            <v>0</v>
          </cell>
          <cell r="Y4">
            <v>0</v>
          </cell>
          <cell r="Z4">
            <v>0</v>
          </cell>
          <cell r="AA4">
            <v>0</v>
          </cell>
          <cell r="AB4">
            <v>0</v>
          </cell>
          <cell r="AC4">
            <v>0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0</v>
          </cell>
          <cell r="AJ4">
            <v>0</v>
          </cell>
        </row>
        <row r="5">
          <cell r="B5" t="str">
            <v xml:space="preserve">   Summed Flags</v>
          </cell>
          <cell r="G5">
            <v>1</v>
          </cell>
          <cell r="H5">
            <v>1</v>
          </cell>
          <cell r="I5">
            <v>1</v>
          </cell>
          <cell r="J5">
            <v>1</v>
          </cell>
          <cell r="K5">
            <v>1</v>
          </cell>
          <cell r="L5">
            <v>1</v>
          </cell>
          <cell r="M5">
            <v>1</v>
          </cell>
          <cell r="N5">
            <v>1</v>
          </cell>
          <cell r="O5">
            <v>1</v>
          </cell>
          <cell r="P5">
            <v>1</v>
          </cell>
          <cell r="Q5">
            <v>1</v>
          </cell>
          <cell r="R5">
            <v>1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0</v>
          </cell>
          <cell r="AE5">
            <v>0</v>
          </cell>
          <cell r="AF5">
            <v>0</v>
          </cell>
          <cell r="AG5">
            <v>0</v>
          </cell>
          <cell r="AH5">
            <v>0</v>
          </cell>
          <cell r="AI5">
            <v>0</v>
          </cell>
          <cell r="AJ5">
            <v>0</v>
          </cell>
        </row>
        <row r="6">
          <cell r="B6" t="str">
            <v xml:space="preserve">   Company PL 1 Flags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0</v>
          </cell>
          <cell r="T6">
            <v>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0</v>
          </cell>
          <cell r="AE6">
            <v>0</v>
          </cell>
          <cell r="AF6">
            <v>0</v>
          </cell>
          <cell r="AG6">
            <v>0</v>
          </cell>
          <cell r="AH6">
            <v>0</v>
          </cell>
          <cell r="AI6">
            <v>0</v>
          </cell>
          <cell r="AJ6">
            <v>0</v>
          </cell>
          <cell r="AK6">
            <v>0</v>
          </cell>
          <cell r="AL6">
            <v>0</v>
          </cell>
          <cell r="AM6">
            <v>0</v>
          </cell>
          <cell r="AN6">
            <v>0</v>
          </cell>
          <cell r="AO6">
            <v>0</v>
          </cell>
          <cell r="AP6">
            <v>0</v>
          </cell>
          <cell r="AQ6">
            <v>0</v>
          </cell>
          <cell r="AR6">
            <v>0</v>
          </cell>
        </row>
        <row r="7">
          <cell r="B7" t="str">
            <v xml:space="preserve">   Company PL 2 Flags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</row>
        <row r="8">
          <cell r="B8" t="str">
            <v xml:space="preserve">   Company PL 3 Flags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0</v>
          </cell>
          <cell r="AG8">
            <v>0</v>
          </cell>
          <cell r="AH8">
            <v>0</v>
          </cell>
          <cell r="AI8">
            <v>0</v>
          </cell>
          <cell r="AJ8">
            <v>0</v>
          </cell>
          <cell r="AK8">
            <v>0</v>
          </cell>
          <cell r="AL8">
            <v>0</v>
          </cell>
          <cell r="AM8">
            <v>0</v>
          </cell>
          <cell r="AN8">
            <v>0</v>
          </cell>
          <cell r="AO8">
            <v>0</v>
          </cell>
          <cell r="AP8">
            <v>0</v>
          </cell>
          <cell r="AQ8">
            <v>0</v>
          </cell>
          <cell r="AR8">
            <v>0</v>
          </cell>
        </row>
        <row r="9">
          <cell r="B9" t="str">
            <v xml:space="preserve">   Company PL 1 Flags -  Bal Sheet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0</v>
          </cell>
          <cell r="AG9">
            <v>0</v>
          </cell>
          <cell r="AH9">
            <v>0</v>
          </cell>
          <cell r="AI9">
            <v>0</v>
          </cell>
          <cell r="AJ9">
            <v>0</v>
          </cell>
          <cell r="AK9">
            <v>0</v>
          </cell>
          <cell r="AL9">
            <v>0</v>
          </cell>
          <cell r="AM9">
            <v>0</v>
          </cell>
          <cell r="AN9">
            <v>0</v>
          </cell>
          <cell r="AO9">
            <v>0</v>
          </cell>
          <cell r="AP9">
            <v>0</v>
          </cell>
          <cell r="AQ9">
            <v>0</v>
          </cell>
          <cell r="AR9">
            <v>0</v>
          </cell>
        </row>
        <row r="10">
          <cell r="B10" t="str">
            <v xml:space="preserve">   Company PL 2 Flags - Bal Sheet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</row>
        <row r="11">
          <cell r="B11" t="str">
            <v xml:space="preserve">   Company PL 3 Flags - Bal Sheet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</row>
        <row r="12">
          <cell r="A12">
            <v>10</v>
          </cell>
          <cell r="B12" t="str">
            <v>Production site</v>
          </cell>
          <cell r="E12" t="str">
            <v>Kallang</v>
          </cell>
          <cell r="F12" t="str">
            <v>Kallang</v>
          </cell>
          <cell r="G12" t="str">
            <v>Kallang</v>
          </cell>
          <cell r="H12" t="str">
            <v>Kallang</v>
          </cell>
          <cell r="I12" t="str">
            <v>Kallang</v>
          </cell>
          <cell r="J12" t="str">
            <v>Kallang</v>
          </cell>
          <cell r="K12" t="str">
            <v>Kallang</v>
          </cell>
          <cell r="L12" t="str">
            <v>Kallang</v>
          </cell>
          <cell r="M12" t="str">
            <v>Aguascalientes</v>
          </cell>
          <cell r="N12" t="str">
            <v>Aguascalientes</v>
          </cell>
          <cell r="O12" t="str">
            <v>Aguascalientes</v>
          </cell>
          <cell r="P12" t="str">
            <v>Aguascalientes</v>
          </cell>
          <cell r="Q12" t="str">
            <v>Aguascalientes</v>
          </cell>
          <cell r="R12" t="str">
            <v>Aguascalientes</v>
          </cell>
          <cell r="S12" t="str">
            <v>Aguascalientes</v>
          </cell>
          <cell r="T12" t="str">
            <v>Aguascalientes</v>
          </cell>
          <cell r="U12" t="str">
            <v>Aguascalientes</v>
          </cell>
          <cell r="V12" t="str">
            <v>Aguascalientes</v>
          </cell>
          <cell r="W12" t="str">
            <v>Aguascalientes</v>
          </cell>
          <cell r="X12" t="str">
            <v>Aguascalientes</v>
          </cell>
          <cell r="Y12" t="str">
            <v>Aguascalientes</v>
          </cell>
          <cell r="Z12" t="str">
            <v>Aguascalientes</v>
          </cell>
          <cell r="AA12" t="str">
            <v>Aguascalientes</v>
          </cell>
          <cell r="AB12" t="str">
            <v>Aguascalientes</v>
          </cell>
          <cell r="AC12" t="str">
            <v>Aguascalientes</v>
          </cell>
          <cell r="AD12" t="str">
            <v>Aguascalientes</v>
          </cell>
          <cell r="AE12" t="str">
            <v>Aguascalientes</v>
          </cell>
          <cell r="AF12" t="str">
            <v>Aguascalientes</v>
          </cell>
          <cell r="AG12" t="str">
            <v>Aguascalientes</v>
          </cell>
          <cell r="AH12" t="str">
            <v>Aguascalientes</v>
          </cell>
          <cell r="AI12" t="str">
            <v>Aguascalientes</v>
          </cell>
          <cell r="AJ12" t="str">
            <v>Aguascalientes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</row>
        <row r="13">
          <cell r="B13" t="str">
            <v>Inflation Factor</v>
          </cell>
          <cell r="G13">
            <v>1</v>
          </cell>
          <cell r="H13">
            <v>1</v>
          </cell>
          <cell r="I13">
            <v>1</v>
          </cell>
          <cell r="J13">
            <v>1</v>
          </cell>
          <cell r="K13">
            <v>1</v>
          </cell>
          <cell r="L13">
            <v>1</v>
          </cell>
          <cell r="M13">
            <v>1</v>
          </cell>
          <cell r="N13">
            <v>1</v>
          </cell>
          <cell r="O13">
            <v>1</v>
          </cell>
          <cell r="P13">
            <v>1</v>
          </cell>
          <cell r="Q13">
            <v>1</v>
          </cell>
          <cell r="R13">
            <v>1</v>
          </cell>
          <cell r="S13">
            <v>1</v>
          </cell>
          <cell r="T13">
            <v>1</v>
          </cell>
          <cell r="U13">
            <v>1</v>
          </cell>
          <cell r="V13">
            <v>1</v>
          </cell>
          <cell r="W13">
            <v>1</v>
          </cell>
          <cell r="X13">
            <v>1</v>
          </cell>
          <cell r="Y13">
            <v>1</v>
          </cell>
          <cell r="Z13">
            <v>1</v>
          </cell>
          <cell r="AA13">
            <v>1</v>
          </cell>
          <cell r="AB13">
            <v>1</v>
          </cell>
          <cell r="AC13">
            <v>1</v>
          </cell>
          <cell r="AD13">
            <v>1</v>
          </cell>
          <cell r="AE13">
            <v>1</v>
          </cell>
          <cell r="AF13">
            <v>1</v>
          </cell>
          <cell r="AG13">
            <v>1</v>
          </cell>
          <cell r="AH13">
            <v>1</v>
          </cell>
          <cell r="AI13">
            <v>1</v>
          </cell>
          <cell r="AJ13">
            <v>1</v>
          </cell>
        </row>
        <row r="14">
          <cell r="B14" t="str">
            <v>Production Country</v>
          </cell>
          <cell r="E14" t="str">
            <v>Singapore</v>
          </cell>
          <cell r="F14" t="str">
            <v>Singapore</v>
          </cell>
          <cell r="G14" t="str">
            <v>Singapore</v>
          </cell>
          <cell r="H14" t="str">
            <v>Singapore</v>
          </cell>
          <cell r="I14" t="str">
            <v>Singapore</v>
          </cell>
          <cell r="J14" t="str">
            <v>Singapore</v>
          </cell>
          <cell r="K14" t="str">
            <v>Singapore</v>
          </cell>
          <cell r="L14" t="str">
            <v>Singapore</v>
          </cell>
          <cell r="M14" t="str">
            <v>Mexico</v>
          </cell>
          <cell r="N14" t="str">
            <v>Mexico</v>
          </cell>
          <cell r="O14" t="str">
            <v>Mexico</v>
          </cell>
          <cell r="P14" t="str">
            <v>Mexico</v>
          </cell>
          <cell r="Q14" t="str">
            <v>Mexico</v>
          </cell>
          <cell r="R14" t="str">
            <v>Mexico</v>
          </cell>
          <cell r="S14" t="str">
            <v>Mexico</v>
          </cell>
          <cell r="T14" t="str">
            <v>Mexico</v>
          </cell>
          <cell r="U14" t="str">
            <v>Mexico</v>
          </cell>
          <cell r="V14" t="str">
            <v>Mexico</v>
          </cell>
          <cell r="W14" t="str">
            <v>Mexico</v>
          </cell>
          <cell r="X14" t="str">
            <v>Mexico</v>
          </cell>
          <cell r="Y14" t="str">
            <v>Mexico</v>
          </cell>
          <cell r="Z14" t="str">
            <v>Mexico</v>
          </cell>
          <cell r="AA14" t="str">
            <v>Mexico</v>
          </cell>
          <cell r="AB14" t="str">
            <v>Mexico</v>
          </cell>
          <cell r="AC14" t="str">
            <v>Mexico</v>
          </cell>
          <cell r="AD14" t="str">
            <v>Mexico</v>
          </cell>
          <cell r="AE14" t="str">
            <v>Mexico</v>
          </cell>
          <cell r="AF14" t="str">
            <v>Mexico</v>
          </cell>
          <cell r="AG14" t="str">
            <v>Mexico</v>
          </cell>
          <cell r="AH14" t="str">
            <v>Mexico</v>
          </cell>
          <cell r="AI14" t="str">
            <v>Mexico</v>
          </cell>
          <cell r="AJ14" t="str">
            <v>Mexico</v>
          </cell>
        </row>
        <row r="15">
          <cell r="B15" t="str">
            <v>Customer PN</v>
          </cell>
          <cell r="E15" t="str">
            <v>Blended</v>
          </cell>
          <cell r="F15" t="str">
            <v>Sum</v>
          </cell>
          <cell r="G15" t="str">
            <v xml:space="preserve">CD3700CS </v>
          </cell>
          <cell r="H15" t="str">
            <v>CD3700SL</v>
          </cell>
          <cell r="I15" t="str">
            <v>CDRUBY</v>
          </cell>
          <cell r="J15" t="str">
            <v xml:space="preserve">CD3700CS </v>
          </cell>
          <cell r="K15" t="str">
            <v>CD3700SL</v>
          </cell>
          <cell r="L15" t="str">
            <v>CDRUBY</v>
          </cell>
          <cell r="M15" t="str">
            <v xml:space="preserve">CD3700CS </v>
          </cell>
          <cell r="N15" t="str">
            <v>CD3700SL</v>
          </cell>
          <cell r="O15" t="str">
            <v>CDRUBY</v>
          </cell>
          <cell r="P15" t="str">
            <v xml:space="preserve">CD3700CS </v>
          </cell>
          <cell r="Q15" t="str">
            <v>CD3700SL</v>
          </cell>
          <cell r="R15" t="str">
            <v>CDRUBY</v>
          </cell>
          <cell r="S15" t="str">
            <v>XXX-XXX</v>
          </cell>
          <cell r="T15" t="str">
            <v>XXX-XXX</v>
          </cell>
          <cell r="U15" t="str">
            <v>XXX-XXX</v>
          </cell>
          <cell r="V15" t="str">
            <v>XXX-XXX</v>
          </cell>
          <cell r="W15" t="str">
            <v>XXX-XXX</v>
          </cell>
          <cell r="X15" t="str">
            <v>XXX-XXX</v>
          </cell>
          <cell r="Y15" t="str">
            <v>XXX-XXX</v>
          </cell>
          <cell r="Z15" t="str">
            <v>XXX-XXX</v>
          </cell>
          <cell r="AA15" t="str">
            <v>XXX-XXX</v>
          </cell>
          <cell r="AB15" t="str">
            <v>XXX-XXX</v>
          </cell>
          <cell r="AC15" t="str">
            <v>XXX-XXX</v>
          </cell>
          <cell r="AD15" t="str">
            <v>XXX-XXX</v>
          </cell>
          <cell r="AE15" t="str">
            <v>XXX-XXX</v>
          </cell>
          <cell r="AF15" t="str">
            <v>XXX-XXX</v>
          </cell>
          <cell r="AG15" t="str">
            <v>XXX-XXX</v>
          </cell>
          <cell r="AH15" t="str">
            <v>XXX-XXX</v>
          </cell>
          <cell r="AI15" t="str">
            <v>XXX-XXX</v>
          </cell>
          <cell r="AJ15" t="str">
            <v>XXX-XXX</v>
          </cell>
          <cell r="AK15">
            <v>0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0</v>
          </cell>
          <cell r="AQ15">
            <v>0</v>
          </cell>
          <cell r="AR15">
            <v>0</v>
          </cell>
        </row>
        <row r="16">
          <cell r="B16" t="str">
            <v>Delivery model</v>
          </cell>
          <cell r="G16" t="str">
            <v>LARGE BOX</v>
          </cell>
          <cell r="H16" t="str">
            <v>LARGE BOX</v>
          </cell>
          <cell r="I16" t="str">
            <v>LARGE BOX</v>
          </cell>
          <cell r="J16" t="str">
            <v>LARGE BOX</v>
          </cell>
          <cell r="K16" t="str">
            <v>LARGE BOX</v>
          </cell>
          <cell r="L16" t="str">
            <v>LARGE BOX</v>
          </cell>
          <cell r="M16" t="str">
            <v>LARGE BOX</v>
          </cell>
          <cell r="N16" t="str">
            <v>LARGE BOX</v>
          </cell>
          <cell r="O16" t="str">
            <v>LARGE BOX</v>
          </cell>
          <cell r="P16" t="str">
            <v>LARGE BOX</v>
          </cell>
          <cell r="Q16" t="str">
            <v>LARGE BOX</v>
          </cell>
          <cell r="R16" t="str">
            <v>LARGE BOX</v>
          </cell>
          <cell r="S16" t="str">
            <v>ULV</v>
          </cell>
          <cell r="T16" t="str">
            <v>ULV</v>
          </cell>
          <cell r="U16" t="str">
            <v>ULV</v>
          </cell>
          <cell r="V16" t="str">
            <v>ULV</v>
          </cell>
          <cell r="W16" t="str">
            <v>ULV</v>
          </cell>
          <cell r="X16" t="str">
            <v>ULV</v>
          </cell>
          <cell r="Y16" t="str">
            <v>ULV</v>
          </cell>
          <cell r="Z16" t="str">
            <v>ULV</v>
          </cell>
          <cell r="AA16" t="str">
            <v>ULV</v>
          </cell>
          <cell r="AB16" t="str">
            <v>ULV</v>
          </cell>
          <cell r="AC16" t="str">
            <v>ULV</v>
          </cell>
          <cell r="AD16" t="str">
            <v>ULV</v>
          </cell>
          <cell r="AE16" t="str">
            <v>ULV</v>
          </cell>
          <cell r="AF16" t="str">
            <v>ULV</v>
          </cell>
          <cell r="AG16" t="str">
            <v>ULV</v>
          </cell>
          <cell r="AH16" t="str">
            <v>ULV</v>
          </cell>
          <cell r="AI16" t="str">
            <v>ULV</v>
          </cell>
          <cell r="AJ16" t="str">
            <v>ULV</v>
          </cell>
        </row>
        <row r="17">
          <cell r="A17">
            <v>15</v>
          </cell>
          <cell r="B17" t="str">
            <v>Volumes</v>
          </cell>
          <cell r="E17">
            <v>3900</v>
          </cell>
          <cell r="F17">
            <v>1</v>
          </cell>
          <cell r="G17">
            <v>100</v>
          </cell>
          <cell r="H17">
            <v>100</v>
          </cell>
          <cell r="I17">
            <v>500</v>
          </cell>
          <cell r="J17">
            <v>250</v>
          </cell>
          <cell r="K17">
            <v>250</v>
          </cell>
          <cell r="L17">
            <v>750</v>
          </cell>
          <cell r="M17">
            <v>100</v>
          </cell>
          <cell r="N17">
            <v>100</v>
          </cell>
          <cell r="O17">
            <v>500</v>
          </cell>
          <cell r="P17">
            <v>250</v>
          </cell>
          <cell r="Q17">
            <v>250</v>
          </cell>
          <cell r="R17">
            <v>750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1</v>
          </cell>
          <cell r="AA17">
            <v>1</v>
          </cell>
          <cell r="AB17">
            <v>1</v>
          </cell>
          <cell r="AC17">
            <v>1</v>
          </cell>
          <cell r="AD17">
            <v>1</v>
          </cell>
          <cell r="AE17">
            <v>1</v>
          </cell>
          <cell r="AF17">
            <v>1</v>
          </cell>
          <cell r="AG17">
            <v>1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1</v>
          </cell>
          <cell r="AM17">
            <v>1</v>
          </cell>
          <cell r="AN17">
            <v>1</v>
          </cell>
          <cell r="AO17">
            <v>1</v>
          </cell>
          <cell r="AP17">
            <v>1</v>
          </cell>
          <cell r="AQ17">
            <v>1</v>
          </cell>
          <cell r="AR17">
            <v>1</v>
          </cell>
        </row>
        <row r="18">
          <cell r="B18" t="str">
            <v>Material</v>
          </cell>
          <cell r="G18" t="str">
            <v xml:space="preserve"> </v>
          </cell>
          <cell r="H18" t="str">
            <v xml:space="preserve"> </v>
          </cell>
          <cell r="I18" t="str">
            <v xml:space="preserve"> </v>
          </cell>
          <cell r="J18" t="str">
            <v xml:space="preserve"> </v>
          </cell>
          <cell r="K18" t="str">
            <v xml:space="preserve"> </v>
          </cell>
          <cell r="L18" t="str">
            <v xml:space="preserve"> </v>
          </cell>
          <cell r="M18" t="str">
            <v xml:space="preserve"> </v>
          </cell>
          <cell r="N18" t="str">
            <v xml:space="preserve"> </v>
          </cell>
          <cell r="O18" t="str">
            <v xml:space="preserve"> </v>
          </cell>
          <cell r="P18" t="str">
            <v xml:space="preserve"> </v>
          </cell>
          <cell r="Q18" t="str">
            <v xml:space="preserve"> </v>
          </cell>
          <cell r="R18" t="str">
            <v xml:space="preserve"> </v>
          </cell>
          <cell r="S18" t="str">
            <v xml:space="preserve"> </v>
          </cell>
          <cell r="T18" t="str">
            <v xml:space="preserve"> </v>
          </cell>
          <cell r="U18" t="str">
            <v xml:space="preserve"> </v>
          </cell>
          <cell r="V18" t="str">
            <v xml:space="preserve"> </v>
          </cell>
          <cell r="W18" t="str">
            <v xml:space="preserve"> </v>
          </cell>
          <cell r="X18" t="str">
            <v xml:space="preserve"> </v>
          </cell>
          <cell r="Y18" t="str">
            <v xml:space="preserve"> </v>
          </cell>
          <cell r="Z18" t="str">
            <v xml:space="preserve"> </v>
          </cell>
          <cell r="AA18" t="str">
            <v xml:space="preserve"> </v>
          </cell>
          <cell r="AB18" t="str">
            <v xml:space="preserve"> </v>
          </cell>
          <cell r="AC18" t="str">
            <v xml:space="preserve"> </v>
          </cell>
          <cell r="AD18" t="str">
            <v xml:space="preserve"> </v>
          </cell>
          <cell r="AE18" t="str">
            <v xml:space="preserve"> </v>
          </cell>
          <cell r="AF18" t="str">
            <v xml:space="preserve"> </v>
          </cell>
          <cell r="AG18" t="str">
            <v xml:space="preserve"> </v>
          </cell>
          <cell r="AH18" t="str">
            <v xml:space="preserve"> </v>
          </cell>
          <cell r="AI18" t="str">
            <v xml:space="preserve"> </v>
          </cell>
          <cell r="AJ18" t="str">
            <v xml:space="preserve"> </v>
          </cell>
        </row>
        <row r="19">
          <cell r="B19" t="str">
            <v>Consigned Material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</row>
        <row r="20">
          <cell r="A20">
            <v>18</v>
          </cell>
          <cell r="B20" t="str">
            <v>Raw Material</v>
          </cell>
          <cell r="D20">
            <v>0.73627389644550789</v>
          </cell>
          <cell r="E20">
            <v>19169.739846153847</v>
          </cell>
          <cell r="F20">
            <v>211834.68</v>
          </cell>
          <cell r="G20">
            <v>13665.960999999999</v>
          </cell>
          <cell r="H20">
            <v>18353.311000000002</v>
          </cell>
          <cell r="I20">
            <v>20939.398000000001</v>
          </cell>
          <cell r="J20">
            <v>13665.960999999999</v>
          </cell>
          <cell r="K20">
            <v>18353.311000000002</v>
          </cell>
          <cell r="L20">
            <v>20939.398000000001</v>
          </cell>
          <cell r="M20">
            <v>13665.960999999999</v>
          </cell>
          <cell r="N20">
            <v>18353.311000000002</v>
          </cell>
          <cell r="O20">
            <v>20939.398000000001</v>
          </cell>
          <cell r="P20">
            <v>13665.960999999999</v>
          </cell>
          <cell r="Q20">
            <v>18353.311000000002</v>
          </cell>
          <cell r="R20">
            <v>20939.398000000001</v>
          </cell>
          <cell r="S20">
            <v>1</v>
          </cell>
          <cell r="T20">
            <v>1</v>
          </cell>
          <cell r="U20">
            <v>1</v>
          </cell>
          <cell r="V20">
            <v>1</v>
          </cell>
          <cell r="W20">
            <v>1</v>
          </cell>
          <cell r="X20">
            <v>1</v>
          </cell>
          <cell r="Y20">
            <v>1</v>
          </cell>
          <cell r="Z20">
            <v>1</v>
          </cell>
          <cell r="AA20">
            <v>1</v>
          </cell>
          <cell r="AB20">
            <v>1</v>
          </cell>
          <cell r="AC20">
            <v>1</v>
          </cell>
          <cell r="AD20">
            <v>1</v>
          </cell>
          <cell r="AE20">
            <v>1</v>
          </cell>
          <cell r="AF20">
            <v>1</v>
          </cell>
          <cell r="AG20">
            <v>1</v>
          </cell>
          <cell r="AH20">
            <v>1</v>
          </cell>
          <cell r="AI20">
            <v>1</v>
          </cell>
          <cell r="AJ20">
            <v>1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  <cell r="AO20">
            <v>0</v>
          </cell>
          <cell r="AP20">
            <v>0</v>
          </cell>
          <cell r="AQ20">
            <v>0</v>
          </cell>
          <cell r="AR20">
            <v>0</v>
          </cell>
        </row>
        <row r="21">
          <cell r="A21">
            <v>19</v>
          </cell>
          <cell r="B21" t="str">
            <v>PPV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</row>
        <row r="22">
          <cell r="A22">
            <v>20</v>
          </cell>
          <cell r="B22" t="str">
            <v>Material Loss</v>
          </cell>
          <cell r="E22">
            <v>149.66286075036027</v>
          </cell>
          <cell r="F22">
            <v>1686.9491310464384</v>
          </cell>
          <cell r="G22">
            <v>115.33622201942484</v>
          </cell>
          <cell r="H22">
            <v>149.80122722526744</v>
          </cell>
          <cell r="I22">
            <v>162.63060270294864</v>
          </cell>
          <cell r="J22">
            <v>110.07985157946172</v>
          </cell>
          <cell r="K22">
            <v>146.93817437584067</v>
          </cell>
          <cell r="L22">
            <v>159.85515565327793</v>
          </cell>
          <cell r="M22">
            <v>113.88113191215626</v>
          </cell>
          <cell r="N22">
            <v>150.73592436044899</v>
          </cell>
          <cell r="O22">
            <v>159.86901444524571</v>
          </cell>
          <cell r="P22">
            <v>109.72173409821912</v>
          </cell>
          <cell r="Q22">
            <v>146.38295691674244</v>
          </cell>
          <cell r="R22">
            <v>161.71713575740486</v>
          </cell>
          <cell r="S22">
            <v>18.849863908546496</v>
          </cell>
          <cell r="T22">
            <v>18.849863908546496</v>
          </cell>
          <cell r="U22">
            <v>18.849863908546496</v>
          </cell>
          <cell r="V22">
            <v>18.849863908546496</v>
          </cell>
          <cell r="W22">
            <v>18.849863908546496</v>
          </cell>
          <cell r="X22">
            <v>18.849863908546496</v>
          </cell>
          <cell r="Y22">
            <v>18.849863908546496</v>
          </cell>
          <cell r="Z22">
            <v>18.849863908546496</v>
          </cell>
          <cell r="AA22">
            <v>18.849863908546496</v>
          </cell>
          <cell r="AB22">
            <v>18.849863908546496</v>
          </cell>
          <cell r="AC22">
            <v>18.849863908546496</v>
          </cell>
          <cell r="AD22">
            <v>18.849863908546496</v>
          </cell>
          <cell r="AE22">
            <v>18.849863908546496</v>
          </cell>
          <cell r="AF22">
            <v>18.849863908546496</v>
          </cell>
          <cell r="AG22">
            <v>18.849863908546496</v>
          </cell>
          <cell r="AH22">
            <v>18.849863908546496</v>
          </cell>
          <cell r="AI22">
            <v>18.849863908546496</v>
          </cell>
          <cell r="AJ22">
            <v>18.849863908546496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</row>
        <row r="23">
          <cell r="A23">
            <v>21</v>
          </cell>
          <cell r="B23" t="str">
            <v>Inventory Reserves</v>
          </cell>
          <cell r="E23">
            <v>95.848699230769228</v>
          </cell>
          <cell r="F23">
            <v>1059.1734000000001</v>
          </cell>
          <cell r="G23">
            <v>68.329804999999993</v>
          </cell>
          <cell r="H23">
            <v>91.766555000000011</v>
          </cell>
          <cell r="I23">
            <v>104.69699000000001</v>
          </cell>
          <cell r="J23">
            <v>68.329804999999993</v>
          </cell>
          <cell r="K23">
            <v>91.766555000000011</v>
          </cell>
          <cell r="L23">
            <v>104.69699000000001</v>
          </cell>
          <cell r="M23">
            <v>68.329804999999993</v>
          </cell>
          <cell r="N23">
            <v>91.766555000000011</v>
          </cell>
          <cell r="O23">
            <v>104.69699000000001</v>
          </cell>
          <cell r="P23">
            <v>68.329804999999993</v>
          </cell>
          <cell r="Q23">
            <v>91.766555000000011</v>
          </cell>
          <cell r="R23">
            <v>104.69699000000001</v>
          </cell>
          <cell r="S23">
            <v>5.0000000000000001E-3</v>
          </cell>
          <cell r="T23">
            <v>5.0000000000000001E-3</v>
          </cell>
          <cell r="U23">
            <v>5.0000000000000001E-3</v>
          </cell>
          <cell r="V23">
            <v>5.0000000000000001E-3</v>
          </cell>
          <cell r="W23">
            <v>5.0000000000000001E-3</v>
          </cell>
          <cell r="X23">
            <v>5.0000000000000001E-3</v>
          </cell>
          <cell r="Y23">
            <v>5.0000000000000001E-3</v>
          </cell>
          <cell r="Z23">
            <v>5.0000000000000001E-3</v>
          </cell>
          <cell r="AA23">
            <v>5.0000000000000001E-3</v>
          </cell>
          <cell r="AB23">
            <v>5.0000000000000001E-3</v>
          </cell>
          <cell r="AC23">
            <v>5.0000000000000001E-3</v>
          </cell>
          <cell r="AD23">
            <v>5.0000000000000001E-3</v>
          </cell>
          <cell r="AE23">
            <v>5.0000000000000001E-3</v>
          </cell>
          <cell r="AF23">
            <v>5.0000000000000001E-3</v>
          </cell>
          <cell r="AG23">
            <v>5.0000000000000001E-3</v>
          </cell>
          <cell r="AH23">
            <v>5.0000000000000001E-3</v>
          </cell>
          <cell r="AI23">
            <v>5.0000000000000001E-3</v>
          </cell>
          <cell r="AJ23">
            <v>5.0000000000000001E-3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</row>
        <row r="24">
          <cell r="A24">
            <v>22</v>
          </cell>
          <cell r="B24" t="str">
            <v>Inbound F&amp;D</v>
          </cell>
          <cell r="E24">
            <v>760.83804365000003</v>
          </cell>
          <cell r="F24">
            <v>8604.063315899999</v>
          </cell>
          <cell r="G24">
            <v>843.18979369999988</v>
          </cell>
          <cell r="H24">
            <v>1081.0100179000001</v>
          </cell>
          <cell r="I24">
            <v>1147.4790104000001</v>
          </cell>
          <cell r="J24">
            <v>769.39360429999999</v>
          </cell>
          <cell r="K24">
            <v>1024.1147538</v>
          </cell>
          <cell r="L24">
            <v>1090.9426358000001</v>
          </cell>
          <cell r="M24">
            <v>341.64902499999999</v>
          </cell>
          <cell r="N24">
            <v>458.83277500000008</v>
          </cell>
          <cell r="O24">
            <v>523.48495000000003</v>
          </cell>
          <cell r="P24">
            <v>341.64902499999999</v>
          </cell>
          <cell r="Q24">
            <v>458.83277500000008</v>
          </cell>
          <cell r="R24">
            <v>523.48495000000003</v>
          </cell>
          <cell r="S24">
            <v>0.03</v>
          </cell>
          <cell r="T24">
            <v>0.03</v>
          </cell>
          <cell r="U24">
            <v>0.03</v>
          </cell>
          <cell r="V24">
            <v>0.03</v>
          </cell>
          <cell r="W24">
            <v>0.03</v>
          </cell>
          <cell r="X24">
            <v>0.03</v>
          </cell>
          <cell r="Y24">
            <v>0.03</v>
          </cell>
          <cell r="Z24">
            <v>0.03</v>
          </cell>
          <cell r="AA24">
            <v>0.03</v>
          </cell>
          <cell r="AB24">
            <v>0.03</v>
          </cell>
          <cell r="AC24">
            <v>0.03</v>
          </cell>
          <cell r="AD24">
            <v>0.03</v>
          </cell>
          <cell r="AE24">
            <v>0.03</v>
          </cell>
          <cell r="AF24">
            <v>0.03</v>
          </cell>
          <cell r="AG24">
            <v>0.03</v>
          </cell>
          <cell r="AH24">
            <v>0.03</v>
          </cell>
          <cell r="AI24">
            <v>0.03</v>
          </cell>
          <cell r="AJ24">
            <v>0.03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  <cell r="AO24">
            <v>0</v>
          </cell>
          <cell r="AP24">
            <v>0</v>
          </cell>
          <cell r="AQ24">
            <v>0</v>
          </cell>
          <cell r="AR24">
            <v>0</v>
          </cell>
        </row>
        <row r="25">
          <cell r="B25" t="str">
            <v xml:space="preserve">   Operating Supplies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0</v>
          </cell>
          <cell r="AG25">
            <v>0</v>
          </cell>
          <cell r="AH25">
            <v>0</v>
          </cell>
          <cell r="AI25">
            <v>0</v>
          </cell>
          <cell r="AJ25">
            <v>0</v>
          </cell>
        </row>
        <row r="26">
          <cell r="B26" t="str">
            <v xml:space="preserve">   Std Packaging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0.2</v>
          </cell>
          <cell r="T26">
            <v>0.2</v>
          </cell>
          <cell r="U26">
            <v>0.2</v>
          </cell>
          <cell r="V26">
            <v>0.2</v>
          </cell>
          <cell r="W26">
            <v>0.2</v>
          </cell>
          <cell r="X26">
            <v>0.2</v>
          </cell>
          <cell r="Y26">
            <v>0.2</v>
          </cell>
          <cell r="Z26">
            <v>0.2</v>
          </cell>
          <cell r="AA26">
            <v>0.2</v>
          </cell>
          <cell r="AB26">
            <v>0.2</v>
          </cell>
          <cell r="AC26">
            <v>0.2</v>
          </cell>
          <cell r="AD26">
            <v>0.2</v>
          </cell>
          <cell r="AE26">
            <v>0.2</v>
          </cell>
          <cell r="AF26">
            <v>0.2</v>
          </cell>
          <cell r="AG26">
            <v>0.2</v>
          </cell>
          <cell r="AH26">
            <v>0.2</v>
          </cell>
          <cell r="AI26">
            <v>0.2</v>
          </cell>
          <cell r="AJ26">
            <v>0.2</v>
          </cell>
        </row>
        <row r="27">
          <cell r="A27">
            <v>25</v>
          </cell>
          <cell r="B27" t="str">
            <v>Expensed Direct Materials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0.2</v>
          </cell>
          <cell r="T27">
            <v>0.2</v>
          </cell>
          <cell r="U27">
            <v>0.2</v>
          </cell>
          <cell r="V27">
            <v>0.2</v>
          </cell>
          <cell r="W27">
            <v>0.2</v>
          </cell>
          <cell r="X27">
            <v>0.2</v>
          </cell>
          <cell r="Y27">
            <v>0.2</v>
          </cell>
          <cell r="Z27">
            <v>0.2</v>
          </cell>
          <cell r="AA27">
            <v>0.2</v>
          </cell>
          <cell r="AB27">
            <v>0.2</v>
          </cell>
          <cell r="AC27">
            <v>0.2</v>
          </cell>
          <cell r="AD27">
            <v>0.2</v>
          </cell>
          <cell r="AE27">
            <v>0.2</v>
          </cell>
          <cell r="AF27">
            <v>0.2</v>
          </cell>
          <cell r="AG27">
            <v>0.2</v>
          </cell>
          <cell r="AH27">
            <v>0.2</v>
          </cell>
          <cell r="AI27">
            <v>0.2</v>
          </cell>
          <cell r="AJ27">
            <v>0.2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  <cell r="AO27">
            <v>0</v>
          </cell>
          <cell r="AP27">
            <v>0</v>
          </cell>
          <cell r="AQ27">
            <v>0</v>
          </cell>
          <cell r="AR27">
            <v>0</v>
          </cell>
        </row>
        <row r="28">
          <cell r="B28" t="str">
            <v>Material Cost of Sales</v>
          </cell>
          <cell r="D28">
            <v>0.77492590475643663</v>
          </cell>
          <cell r="E28">
            <v>20176.089449784973</v>
          </cell>
          <cell r="F28">
            <v>223184.86584694643</v>
          </cell>
          <cell r="G28">
            <v>14692.816820719423</v>
          </cell>
          <cell r="H28">
            <v>19675.888800125267</v>
          </cell>
          <cell r="I28">
            <v>22354.204603102949</v>
          </cell>
          <cell r="J28">
            <v>14613.764260879459</v>
          </cell>
          <cell r="K28">
            <v>19616.130483175843</v>
          </cell>
          <cell r="L28">
            <v>22294.89278145328</v>
          </cell>
          <cell r="M28">
            <v>14189.820961912155</v>
          </cell>
          <cell r="N28">
            <v>19054.646254360447</v>
          </cell>
          <cell r="O28">
            <v>21727.448954445244</v>
          </cell>
          <cell r="P28">
            <v>14185.661564098218</v>
          </cell>
          <cell r="Q28">
            <v>19050.293286916742</v>
          </cell>
          <cell r="R28">
            <v>21729.297075757408</v>
          </cell>
          <cell r="S28">
            <v>20.084863908546495</v>
          </cell>
          <cell r="T28">
            <v>20.084863908546495</v>
          </cell>
          <cell r="U28">
            <v>20.084863908546495</v>
          </cell>
          <cell r="V28">
            <v>20.084863908546495</v>
          </cell>
          <cell r="W28">
            <v>20.084863908546495</v>
          </cell>
          <cell r="X28">
            <v>20.084863908546495</v>
          </cell>
          <cell r="Y28">
            <v>20.084863908546495</v>
          </cell>
          <cell r="Z28">
            <v>20.084863908546495</v>
          </cell>
          <cell r="AA28">
            <v>20.084863908546495</v>
          </cell>
          <cell r="AB28">
            <v>20.084863908546495</v>
          </cell>
          <cell r="AC28">
            <v>20.084863908546495</v>
          </cell>
          <cell r="AD28">
            <v>20.084863908546495</v>
          </cell>
          <cell r="AE28">
            <v>20.084863908546495</v>
          </cell>
          <cell r="AF28">
            <v>20.084863908546495</v>
          </cell>
          <cell r="AG28">
            <v>20.084863908546495</v>
          </cell>
          <cell r="AH28">
            <v>20.084863908546495</v>
          </cell>
          <cell r="AI28">
            <v>20.084863908546495</v>
          </cell>
          <cell r="AJ28">
            <v>20.084863908546495</v>
          </cell>
        </row>
        <row r="30">
          <cell r="A30">
            <v>28</v>
          </cell>
          <cell r="B30" t="str">
            <v>Direct Labor</v>
          </cell>
          <cell r="E30">
            <v>542.09442136666894</v>
          </cell>
          <cell r="F30">
            <v>6874.3575078059166</v>
          </cell>
          <cell r="G30">
            <v>650.3656314107152</v>
          </cell>
          <cell r="H30">
            <v>886.34864748819257</v>
          </cell>
          <cell r="I30">
            <v>642.84929154143447</v>
          </cell>
          <cell r="J30">
            <v>650.36563141071542</v>
          </cell>
          <cell r="K30">
            <v>886.34864748819268</v>
          </cell>
          <cell r="L30">
            <v>642.84929154143435</v>
          </cell>
          <cell r="M30">
            <v>375.37171035220985</v>
          </cell>
          <cell r="N30">
            <v>512.70319584560389</v>
          </cell>
          <cell r="O30">
            <v>369.54703398261563</v>
          </cell>
          <cell r="P30">
            <v>375.35819691658349</v>
          </cell>
          <cell r="Q30">
            <v>512.703195845604</v>
          </cell>
          <cell r="R30">
            <v>369.54703398261557</v>
          </cell>
          <cell r="S30">
            <v>3.7302803502910493E-2</v>
          </cell>
          <cell r="T30">
            <v>3.7302803502910493E-2</v>
          </cell>
          <cell r="U30">
            <v>3.7302803502910493E-2</v>
          </cell>
          <cell r="V30">
            <v>3.7302803502910493E-2</v>
          </cell>
          <cell r="W30">
            <v>3.7302803502910493E-2</v>
          </cell>
          <cell r="X30">
            <v>3.7302803502910493E-2</v>
          </cell>
          <cell r="Y30">
            <v>3.7302803502910493E-2</v>
          </cell>
          <cell r="Z30">
            <v>3.7302803502910493E-2</v>
          </cell>
          <cell r="AA30">
            <v>3.7302803502910493E-2</v>
          </cell>
          <cell r="AB30">
            <v>3.7302803502910493E-2</v>
          </cell>
          <cell r="AC30">
            <v>3.7302803502910493E-2</v>
          </cell>
          <cell r="AD30">
            <v>3.7302803502910493E-2</v>
          </cell>
          <cell r="AE30">
            <v>3.7302803502910493E-2</v>
          </cell>
          <cell r="AF30">
            <v>3.7302803502910493E-2</v>
          </cell>
          <cell r="AG30">
            <v>3.7302803502910493E-2</v>
          </cell>
          <cell r="AH30">
            <v>3.7302803502910493E-2</v>
          </cell>
          <cell r="AI30">
            <v>3.7302803502910493E-2</v>
          </cell>
          <cell r="AJ30">
            <v>3.7302803502910493E-2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</row>
        <row r="31">
          <cell r="B31" t="str">
            <v>Indirect Labor</v>
          </cell>
          <cell r="E31">
            <v>383.874888132801</v>
          </cell>
          <cell r="F31">
            <v>5826.1631594793034</v>
          </cell>
          <cell r="G31">
            <v>633.44405465730949</v>
          </cell>
          <cell r="H31">
            <v>743.83842770615172</v>
          </cell>
          <cell r="I31">
            <v>450.41559136749868</v>
          </cell>
          <cell r="J31">
            <v>436.68593866093528</v>
          </cell>
          <cell r="K31">
            <v>492.29457490491762</v>
          </cell>
          <cell r="L31">
            <v>280.45366068008434</v>
          </cell>
          <cell r="M31">
            <v>630.85773412724939</v>
          </cell>
          <cell r="N31">
            <v>753.30076907051466</v>
          </cell>
          <cell r="O31">
            <v>284.67482527479257</v>
          </cell>
          <cell r="P31">
            <v>381.80898412724946</v>
          </cell>
          <cell r="Q31">
            <v>476.81262453926468</v>
          </cell>
          <cell r="R31">
            <v>261.57597436333413</v>
          </cell>
          <cell r="S31">
            <v>1.6009691698123243E-2</v>
          </cell>
          <cell r="T31">
            <v>1.6009691698123243E-2</v>
          </cell>
          <cell r="U31">
            <v>1.6009691698123243E-2</v>
          </cell>
          <cell r="V31">
            <v>1.6009691698123243E-2</v>
          </cell>
          <cell r="W31">
            <v>1.6009691698123243E-2</v>
          </cell>
          <cell r="X31">
            <v>1.6009691698123243E-2</v>
          </cell>
          <cell r="Y31">
            <v>1.6009691698123243E-2</v>
          </cell>
          <cell r="Z31">
            <v>1.6009691698123243E-2</v>
          </cell>
          <cell r="AA31">
            <v>1.6009691698123243E-2</v>
          </cell>
          <cell r="AB31">
            <v>1.6009691698123243E-2</v>
          </cell>
          <cell r="AC31">
            <v>1.6009691698123243E-2</v>
          </cell>
          <cell r="AD31">
            <v>1.6009691698123243E-2</v>
          </cell>
          <cell r="AE31">
            <v>1.6009691698123243E-2</v>
          </cell>
          <cell r="AF31">
            <v>1.6009691698123243E-2</v>
          </cell>
          <cell r="AG31">
            <v>1.6009691698123243E-2</v>
          </cell>
          <cell r="AH31">
            <v>1.6009691698123243E-2</v>
          </cell>
          <cell r="AI31">
            <v>1.6009691698123243E-2</v>
          </cell>
          <cell r="AJ31">
            <v>1.6009691698123243E-2</v>
          </cell>
        </row>
        <row r="32">
          <cell r="B32" t="str">
            <v xml:space="preserve">      Material Labor</v>
          </cell>
          <cell r="E32">
            <v>994.98107718964854</v>
          </cell>
          <cell r="F32">
            <v>14441.833327140557</v>
          </cell>
          <cell r="G32">
            <v>1383.2404000286249</v>
          </cell>
          <cell r="H32">
            <v>982.22613806593222</v>
          </cell>
          <cell r="I32">
            <v>514.18307530652169</v>
          </cell>
          <cell r="J32">
            <v>602.52061743237459</v>
          </cell>
          <cell r="K32">
            <v>720.05668508181884</v>
          </cell>
          <cell r="L32">
            <v>185.5919706597968</v>
          </cell>
          <cell r="M32">
            <v>1981.5232733007933</v>
          </cell>
          <cell r="N32">
            <v>2303.8062080734908</v>
          </cell>
          <cell r="O32">
            <v>1133.1786151288579</v>
          </cell>
          <cell r="P32">
            <v>1398.7059739489912</v>
          </cell>
          <cell r="Q32">
            <v>1710.8986416412092</v>
          </cell>
          <cell r="R32">
            <v>1525.9017284721458</v>
          </cell>
          <cell r="S32">
            <v>3767.0801490518384</v>
          </cell>
          <cell r="T32">
            <v>3767.0801490518384</v>
          </cell>
          <cell r="U32">
            <v>3767.0801490518384</v>
          </cell>
          <cell r="V32">
            <v>3767.0801490518384</v>
          </cell>
          <cell r="W32">
            <v>3767.0801490518384</v>
          </cell>
          <cell r="X32">
            <v>3767.0801490518384</v>
          </cell>
          <cell r="Y32">
            <v>3767.0801490518384</v>
          </cell>
          <cell r="Z32">
            <v>3767.0801490518384</v>
          </cell>
          <cell r="AA32">
            <v>3767.0801490518384</v>
          </cell>
          <cell r="AB32">
            <v>3767.0801490518384</v>
          </cell>
          <cell r="AC32">
            <v>3767.0801490518384</v>
          </cell>
          <cell r="AD32">
            <v>3767.0801490518384</v>
          </cell>
          <cell r="AE32">
            <v>3767.0801490518384</v>
          </cell>
          <cell r="AF32">
            <v>3767.0801490518384</v>
          </cell>
          <cell r="AG32">
            <v>3767.0801490518384</v>
          </cell>
          <cell r="AH32">
            <v>3767.0801490518384</v>
          </cell>
          <cell r="AI32">
            <v>3767.0801490518384</v>
          </cell>
          <cell r="AJ32">
            <v>3767.0801490518384</v>
          </cell>
        </row>
        <row r="33">
          <cell r="B33" t="str">
            <v xml:space="preserve">      Incremental Whse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</row>
        <row r="34">
          <cell r="A34">
            <v>32</v>
          </cell>
          <cell r="B34" t="str">
            <v xml:space="preserve">   Material Overhead</v>
          </cell>
          <cell r="E34">
            <v>994.98107718964854</v>
          </cell>
          <cell r="F34">
            <v>14441.833327140557</v>
          </cell>
          <cell r="G34">
            <v>1383.2404000286249</v>
          </cell>
          <cell r="H34">
            <v>982.22613806593222</v>
          </cell>
          <cell r="I34">
            <v>514.18307530652169</v>
          </cell>
          <cell r="J34">
            <v>602.52061743237459</v>
          </cell>
          <cell r="K34">
            <v>720.05668508181884</v>
          </cell>
          <cell r="L34">
            <v>185.5919706597968</v>
          </cell>
          <cell r="M34">
            <v>1981.5232733007933</v>
          </cell>
          <cell r="N34">
            <v>2303.8062080734908</v>
          </cell>
          <cell r="O34">
            <v>1133.1786151288579</v>
          </cell>
          <cell r="P34">
            <v>1398.7059739489912</v>
          </cell>
          <cell r="Q34">
            <v>1710.8986416412092</v>
          </cell>
          <cell r="R34">
            <v>1525.9017284721458</v>
          </cell>
          <cell r="S34">
            <v>3767.0801490518384</v>
          </cell>
          <cell r="T34">
            <v>3767.0801490518384</v>
          </cell>
          <cell r="U34">
            <v>3767.0801490518384</v>
          </cell>
          <cell r="V34">
            <v>3767.0801490518384</v>
          </cell>
          <cell r="W34">
            <v>3767.0801490518384</v>
          </cell>
          <cell r="X34">
            <v>3767.0801490518384</v>
          </cell>
          <cell r="Y34">
            <v>3767.0801490518384</v>
          </cell>
          <cell r="Z34">
            <v>3767.0801490518384</v>
          </cell>
          <cell r="AA34">
            <v>3767.0801490518384</v>
          </cell>
          <cell r="AB34">
            <v>3767.0801490518384</v>
          </cell>
          <cell r="AC34">
            <v>3767.0801490518384</v>
          </cell>
          <cell r="AD34">
            <v>3767.0801490518384</v>
          </cell>
          <cell r="AE34">
            <v>3767.0801490518384</v>
          </cell>
          <cell r="AF34">
            <v>3767.0801490518384</v>
          </cell>
          <cell r="AG34">
            <v>3767.0801490518384</v>
          </cell>
          <cell r="AH34">
            <v>3767.0801490518384</v>
          </cell>
          <cell r="AI34">
            <v>3767.0801490518384</v>
          </cell>
          <cell r="AJ34">
            <v>3767.0801490518384</v>
          </cell>
        </row>
        <row r="35">
          <cell r="B35" t="str">
            <v>Depreciation</v>
          </cell>
          <cell r="E35">
            <v>128.74000931404782</v>
          </cell>
          <cell r="F35">
            <v>1626.050427350428</v>
          </cell>
          <cell r="G35">
            <v>137.5908831908832</v>
          </cell>
          <cell r="H35">
            <v>186.63741690408358</v>
          </cell>
          <cell r="I35">
            <v>137.16277302943979</v>
          </cell>
          <cell r="J35">
            <v>137.59088319088323</v>
          </cell>
          <cell r="K35">
            <v>186.63741690408364</v>
          </cell>
          <cell r="L35">
            <v>137.16277302943976</v>
          </cell>
          <cell r="M35">
            <v>104.86039886039886</v>
          </cell>
          <cell r="N35">
            <v>142.23961301044636</v>
          </cell>
          <cell r="O35">
            <v>104.53412867996205</v>
          </cell>
          <cell r="P35">
            <v>104.86039886039886</v>
          </cell>
          <cell r="Q35">
            <v>142.23961301044631</v>
          </cell>
          <cell r="R35">
            <v>104.53412867996205</v>
          </cell>
          <cell r="S35">
            <v>9.8524305555555539E-4</v>
          </cell>
          <cell r="T35">
            <v>9.8524305555555539E-4</v>
          </cell>
          <cell r="U35">
            <v>9.8524305555555539E-4</v>
          </cell>
          <cell r="V35">
            <v>9.8524305555555539E-4</v>
          </cell>
          <cell r="W35">
            <v>9.8524305555555539E-4</v>
          </cell>
          <cell r="X35">
            <v>9.8524305555555539E-4</v>
          </cell>
          <cell r="Y35">
            <v>9.8524305555555539E-4</v>
          </cell>
          <cell r="Z35">
            <v>9.8524305555555539E-4</v>
          </cell>
          <cell r="AA35">
            <v>9.8524305555555539E-4</v>
          </cell>
          <cell r="AB35">
            <v>9.8524305555555539E-4</v>
          </cell>
          <cell r="AC35">
            <v>9.8524305555555539E-4</v>
          </cell>
          <cell r="AD35">
            <v>9.8524305555555539E-4</v>
          </cell>
          <cell r="AE35">
            <v>9.8524305555555539E-4</v>
          </cell>
          <cell r="AF35">
            <v>9.8524305555555539E-4</v>
          </cell>
          <cell r="AG35">
            <v>9.8524305555555539E-4</v>
          </cell>
          <cell r="AH35">
            <v>9.8524305555555539E-4</v>
          </cell>
          <cell r="AI35">
            <v>9.8524305555555539E-4</v>
          </cell>
          <cell r="AJ35">
            <v>9.8524305555555539E-4</v>
          </cell>
        </row>
        <row r="36">
          <cell r="B36" t="str">
            <v>Facilities (w/ incremental Mfg)</v>
          </cell>
          <cell r="E36">
            <v>106.21441753561257</v>
          </cell>
          <cell r="F36">
            <v>1349.5771275555562</v>
          </cell>
          <cell r="G36">
            <v>126.84100000000001</v>
          </cell>
          <cell r="H36">
            <v>169.12705333333332</v>
          </cell>
          <cell r="I36">
            <v>122.5651093333334</v>
          </cell>
          <cell r="J36">
            <v>126.84100000000002</v>
          </cell>
          <cell r="K36">
            <v>167.12505333333337</v>
          </cell>
          <cell r="L36">
            <v>122.56510933333338</v>
          </cell>
          <cell r="M36">
            <v>78.109548611111123</v>
          </cell>
          <cell r="N36">
            <v>104.1995013888889</v>
          </cell>
          <cell r="O36">
            <v>75.54624000000004</v>
          </cell>
          <cell r="P36">
            <v>78.109548611111123</v>
          </cell>
          <cell r="Q36">
            <v>103.00172361111112</v>
          </cell>
          <cell r="R36">
            <v>75.546240000000026</v>
          </cell>
          <cell r="S36">
            <v>3.3193910256410254E-3</v>
          </cell>
          <cell r="T36">
            <v>3.3193910256410254E-3</v>
          </cell>
          <cell r="U36">
            <v>3.3193910256410254E-3</v>
          </cell>
          <cell r="V36">
            <v>3.3193910256410254E-3</v>
          </cell>
          <cell r="W36">
            <v>3.3193910256410254E-3</v>
          </cell>
          <cell r="X36">
            <v>3.3193910256410254E-3</v>
          </cell>
          <cell r="Y36">
            <v>3.3193910256410254E-3</v>
          </cell>
          <cell r="Z36">
            <v>3.3193910256410254E-3</v>
          </cell>
          <cell r="AA36">
            <v>3.3193910256410254E-3</v>
          </cell>
          <cell r="AB36">
            <v>3.3193910256410254E-3</v>
          </cell>
          <cell r="AC36">
            <v>3.3193910256410254E-3</v>
          </cell>
          <cell r="AD36">
            <v>3.3193910256410254E-3</v>
          </cell>
          <cell r="AE36">
            <v>3.3193910256410254E-3</v>
          </cell>
          <cell r="AF36">
            <v>3.3193910256410254E-3</v>
          </cell>
          <cell r="AG36">
            <v>3.3193910256410254E-3</v>
          </cell>
          <cell r="AH36">
            <v>3.3193910256410254E-3</v>
          </cell>
          <cell r="AI36">
            <v>3.3193910256410254E-3</v>
          </cell>
          <cell r="AJ36">
            <v>3.3193910256410254E-3</v>
          </cell>
        </row>
        <row r="37">
          <cell r="B37" t="str">
            <v>Other Production Costs</v>
          </cell>
          <cell r="E37">
            <v>82.344809037116747</v>
          </cell>
          <cell r="F37">
            <v>1040.0559440559441</v>
          </cell>
          <cell r="G37">
            <v>91.897435897435898</v>
          </cell>
          <cell r="H37">
            <v>124.65578865578865</v>
          </cell>
          <cell r="I37">
            <v>91.611499611499667</v>
          </cell>
          <cell r="J37">
            <v>91.897435897435912</v>
          </cell>
          <cell r="K37">
            <v>124.65578865578868</v>
          </cell>
          <cell r="L37">
            <v>91.611499611499667</v>
          </cell>
          <cell r="M37">
            <v>63.179487179487175</v>
          </cell>
          <cell r="N37">
            <v>85.700854700854705</v>
          </cell>
          <cell r="O37">
            <v>62.982905982906004</v>
          </cell>
          <cell r="P37">
            <v>63.179487179487182</v>
          </cell>
          <cell r="Q37">
            <v>85.700854700854691</v>
          </cell>
          <cell r="R37">
            <v>62.982905982905997</v>
          </cell>
          <cell r="S37">
            <v>1.5528178418803418E-5</v>
          </cell>
          <cell r="T37">
            <v>1.5528178418803418E-5</v>
          </cell>
          <cell r="U37">
            <v>1.5528178418803418E-5</v>
          </cell>
          <cell r="V37">
            <v>1.5528178418803418E-5</v>
          </cell>
          <cell r="W37">
            <v>1.5528178418803418E-5</v>
          </cell>
          <cell r="X37">
            <v>1.5528178418803418E-5</v>
          </cell>
          <cell r="Y37">
            <v>1.5528178418803418E-5</v>
          </cell>
          <cell r="Z37">
            <v>1.5528178418803418E-5</v>
          </cell>
          <cell r="AA37">
            <v>1.5528178418803418E-5</v>
          </cell>
          <cell r="AB37">
            <v>1.5528178418803418E-5</v>
          </cell>
          <cell r="AC37">
            <v>1.5528178418803418E-5</v>
          </cell>
          <cell r="AD37">
            <v>1.5528178418803418E-5</v>
          </cell>
          <cell r="AE37">
            <v>1.5528178418803418E-5</v>
          </cell>
          <cell r="AF37">
            <v>1.5528178418803418E-5</v>
          </cell>
          <cell r="AG37">
            <v>1.5528178418803418E-5</v>
          </cell>
          <cell r="AH37">
            <v>1.5528178418803418E-5</v>
          </cell>
          <cell r="AI37">
            <v>1.5528178418803418E-5</v>
          </cell>
          <cell r="AJ37">
            <v>1.5528178418803418E-5</v>
          </cell>
        </row>
        <row r="38">
          <cell r="B38" t="str">
            <v>Site MOH</v>
          </cell>
          <cell r="E38">
            <v>171.29547781417469</v>
          </cell>
          <cell r="F38">
            <v>2121.6547233441875</v>
          </cell>
          <cell r="G38">
            <v>74.08603874243785</v>
          </cell>
          <cell r="H38">
            <v>86.449776529214986</v>
          </cell>
          <cell r="I38">
            <v>77.416981706541662</v>
          </cell>
          <cell r="J38">
            <v>55.727411920472839</v>
          </cell>
          <cell r="K38">
            <v>72.58335215891519</v>
          </cell>
          <cell r="L38">
            <v>63.372801928709052</v>
          </cell>
          <cell r="M38">
            <v>281.07517310165537</v>
          </cell>
          <cell r="N38">
            <v>354.9003364883398</v>
          </cell>
          <cell r="O38">
            <v>280.97250706739811</v>
          </cell>
          <cell r="P38">
            <v>219.01602986577316</v>
          </cell>
          <cell r="Q38">
            <v>284.39109741344538</v>
          </cell>
          <cell r="R38">
            <v>271.66321642128429</v>
          </cell>
          <cell r="S38">
            <v>132.57391233060676</v>
          </cell>
          <cell r="T38">
            <v>132.57391233060676</v>
          </cell>
          <cell r="U38">
            <v>154.6259183269311</v>
          </cell>
          <cell r="V38">
            <v>154.6259183269311</v>
          </cell>
          <cell r="W38">
            <v>154.6259183269311</v>
          </cell>
          <cell r="X38">
            <v>154.6259183269311</v>
          </cell>
          <cell r="Y38">
            <v>154.6259183269311</v>
          </cell>
          <cell r="Z38">
            <v>154.6259183269311</v>
          </cell>
          <cell r="AA38">
            <v>154.6259183269311</v>
          </cell>
          <cell r="AB38">
            <v>154.6259183269311</v>
          </cell>
          <cell r="AC38">
            <v>154.6259183269311</v>
          </cell>
          <cell r="AD38">
            <v>154.6259183269311</v>
          </cell>
          <cell r="AE38">
            <v>154.6259183269311</v>
          </cell>
          <cell r="AF38">
            <v>154.6259183269311</v>
          </cell>
          <cell r="AG38">
            <v>154.6259183269311</v>
          </cell>
          <cell r="AH38">
            <v>154.6259183269311</v>
          </cell>
          <cell r="AI38">
            <v>154.6259183269311</v>
          </cell>
          <cell r="AJ38">
            <v>154.6259183269311</v>
          </cell>
        </row>
        <row r="39">
          <cell r="B39" t="str">
            <v xml:space="preserve"> Corporate MOH</v>
          </cell>
          <cell r="E39">
            <v>422.35880133714915</v>
          </cell>
          <cell r="F39">
            <v>5249.9424094133519</v>
          </cell>
          <cell r="G39">
            <v>563.57716768669786</v>
          </cell>
          <cell r="H39">
            <v>657.62890053905107</v>
          </cell>
          <cell r="I39">
            <v>588.9158608237658</v>
          </cell>
          <cell r="J39">
            <v>423.92193597819761</v>
          </cell>
          <cell r="K39">
            <v>552.14613610453023</v>
          </cell>
          <cell r="L39">
            <v>482.08089979702845</v>
          </cell>
          <cell r="M39">
            <v>329.19185472666209</v>
          </cell>
          <cell r="N39">
            <v>415.65499621504995</v>
          </cell>
          <cell r="O39">
            <v>329.07161350485075</v>
          </cell>
          <cell r="P39">
            <v>256.50893421422313</v>
          </cell>
          <cell r="Q39">
            <v>333.07542531130639</v>
          </cell>
          <cell r="R39">
            <v>318.16868451198866</v>
          </cell>
          <cell r="S39">
            <v>207.02529081166676</v>
          </cell>
          <cell r="T39">
            <v>207.02529081166676</v>
          </cell>
          <cell r="U39">
            <v>241.46134896302368</v>
          </cell>
          <cell r="V39">
            <v>241.46134896302368</v>
          </cell>
          <cell r="W39">
            <v>241.46134896302368</v>
          </cell>
          <cell r="X39">
            <v>241.46134896302368</v>
          </cell>
          <cell r="Y39">
            <v>241.46134896302368</v>
          </cell>
          <cell r="Z39">
            <v>241.46134896302368</v>
          </cell>
          <cell r="AA39">
            <v>241.46134896302368</v>
          </cell>
          <cell r="AB39">
            <v>241.46134896302368</v>
          </cell>
          <cell r="AC39">
            <v>241.46134896302368</v>
          </cell>
          <cell r="AD39">
            <v>241.46134896302368</v>
          </cell>
          <cell r="AE39">
            <v>241.46134896302368</v>
          </cell>
          <cell r="AF39">
            <v>241.46134896302368</v>
          </cell>
          <cell r="AG39">
            <v>241.46134896302368</v>
          </cell>
          <cell r="AH39">
            <v>241.46134896302368</v>
          </cell>
          <cell r="AI39">
            <v>241.46134896302368</v>
          </cell>
          <cell r="AJ39">
            <v>241.46134896302368</v>
          </cell>
        </row>
        <row r="40">
          <cell r="A40">
            <v>38</v>
          </cell>
          <cell r="B40" t="str">
            <v>Total Manufacturing OH</v>
          </cell>
          <cell r="D40">
            <v>8.7947304541077798E-2</v>
          </cell>
          <cell r="E40">
            <v>2289.8094803605504</v>
          </cell>
          <cell r="F40">
            <v>31655.277118339327</v>
          </cell>
          <cell r="G40">
            <v>3010.6769802033891</v>
          </cell>
          <cell r="H40">
            <v>2950.5635017335553</v>
          </cell>
          <cell r="I40">
            <v>1982.2708911786008</v>
          </cell>
          <cell r="J40">
            <v>1875.1852230802997</v>
          </cell>
          <cell r="K40">
            <v>2315.4990071433876</v>
          </cell>
          <cell r="L40">
            <v>1362.8387150398912</v>
          </cell>
          <cell r="M40">
            <v>3468.7974699073575</v>
          </cell>
          <cell r="N40">
            <v>4159.8022789475845</v>
          </cell>
          <cell r="O40">
            <v>2270.9608356387675</v>
          </cell>
          <cell r="P40">
            <v>2502.1893568072346</v>
          </cell>
          <cell r="Q40">
            <v>3136.1199802276378</v>
          </cell>
          <cell r="R40">
            <v>2620.3728784316208</v>
          </cell>
          <cell r="S40">
            <v>4106.699682048069</v>
          </cell>
          <cell r="T40">
            <v>4106.699682048069</v>
          </cell>
          <cell r="U40">
            <v>4163.1877461957511</v>
          </cell>
          <cell r="V40">
            <v>4163.1877461957511</v>
          </cell>
          <cell r="W40">
            <v>4163.1877461957511</v>
          </cell>
          <cell r="X40">
            <v>4163.1877461957511</v>
          </cell>
          <cell r="Y40">
            <v>4163.1877461957511</v>
          </cell>
          <cell r="Z40">
            <v>4163.1877461957511</v>
          </cell>
          <cell r="AA40">
            <v>4163.1877461957511</v>
          </cell>
          <cell r="AB40">
            <v>4163.1877461957511</v>
          </cell>
          <cell r="AC40">
            <v>4163.1877461957511</v>
          </cell>
          <cell r="AD40">
            <v>4163.1877461957511</v>
          </cell>
          <cell r="AE40">
            <v>4163.1877461957511</v>
          </cell>
          <cell r="AF40">
            <v>4163.1877461957511</v>
          </cell>
          <cell r="AG40">
            <v>4163.1877461957511</v>
          </cell>
          <cell r="AH40">
            <v>4163.1877461957511</v>
          </cell>
          <cell r="AI40">
            <v>4163.1877461957511</v>
          </cell>
          <cell r="AJ40">
            <v>4163.1877461957511</v>
          </cell>
          <cell r="AK40">
            <v>0</v>
          </cell>
          <cell r="AL40">
            <v>0</v>
          </cell>
          <cell r="AM40">
            <v>0</v>
          </cell>
          <cell r="AN40">
            <v>0</v>
          </cell>
          <cell r="AO40">
            <v>0</v>
          </cell>
          <cell r="AP40">
            <v>0</v>
          </cell>
          <cell r="AQ40">
            <v>0</v>
          </cell>
          <cell r="AR40">
            <v>0</v>
          </cell>
        </row>
        <row r="41">
          <cell r="A41">
            <v>39</v>
          </cell>
          <cell r="B41" t="str">
            <v>Warranty</v>
          </cell>
          <cell r="E41">
            <v>34.66905268331665</v>
          </cell>
          <cell r="F41">
            <v>389.16089233344843</v>
          </cell>
          <cell r="G41">
            <v>32.943978497593989</v>
          </cell>
          <cell r="H41">
            <v>42.531359843276277</v>
          </cell>
          <cell r="I41">
            <v>46.133242816648682</v>
          </cell>
          <cell r="J41">
            <v>31.020280956203369</v>
          </cell>
          <cell r="K41">
            <v>41.048230693169522</v>
          </cell>
          <cell r="L41">
            <v>44.659469093351809</v>
          </cell>
          <cell r="M41">
            <v>19.657437556054937</v>
          </cell>
          <cell r="N41">
            <v>26.100102477929941</v>
          </cell>
          <cell r="O41">
            <v>29.654625182617441</v>
          </cell>
          <cell r="P41">
            <v>19.657437556054937</v>
          </cell>
          <cell r="Q41">
            <v>26.100102477929941</v>
          </cell>
          <cell r="R41">
            <v>29.654625182617448</v>
          </cell>
          <cell r="S41">
            <v>0.10847329667409258</v>
          </cell>
          <cell r="T41">
            <v>0.10847329667409258</v>
          </cell>
          <cell r="U41">
            <v>0.10847329667409258</v>
          </cell>
          <cell r="V41">
            <v>0.10847329667409258</v>
          </cell>
          <cell r="W41">
            <v>0.10847329667409258</v>
          </cell>
          <cell r="X41">
            <v>0.10847329667409258</v>
          </cell>
          <cell r="Y41">
            <v>0.10847329667409258</v>
          </cell>
          <cell r="Z41">
            <v>0.10847329667409258</v>
          </cell>
          <cell r="AA41">
            <v>0.10847329667409258</v>
          </cell>
          <cell r="AB41">
            <v>0.10847329667409258</v>
          </cell>
          <cell r="AC41">
            <v>0.10847329667409258</v>
          </cell>
          <cell r="AD41">
            <v>0.10847329667409258</v>
          </cell>
          <cell r="AE41">
            <v>0.10847329667409258</v>
          </cell>
          <cell r="AF41">
            <v>0.10847329667409258</v>
          </cell>
          <cell r="AG41">
            <v>0.10847329667409258</v>
          </cell>
          <cell r="AH41">
            <v>0.10847329667409258</v>
          </cell>
          <cell r="AI41">
            <v>0.10847329667409258</v>
          </cell>
          <cell r="AJ41">
            <v>0.10847329667409258</v>
          </cell>
          <cell r="AK41">
            <v>0</v>
          </cell>
          <cell r="AL41">
            <v>0</v>
          </cell>
          <cell r="AM41">
            <v>0</v>
          </cell>
          <cell r="AN41">
            <v>0</v>
          </cell>
          <cell r="AO41">
            <v>0</v>
          </cell>
          <cell r="AP41">
            <v>0</v>
          </cell>
          <cell r="AQ41">
            <v>0</v>
          </cell>
          <cell r="AR41">
            <v>0</v>
          </cell>
        </row>
        <row r="43">
          <cell r="A43">
            <v>41</v>
          </cell>
          <cell r="B43" t="str">
            <v>Site SG&amp;A</v>
          </cell>
          <cell r="E43">
            <v>547.15491947723672</v>
          </cell>
          <cell r="F43">
            <v>5543.4902938757896</v>
          </cell>
          <cell r="G43">
            <v>81.494642616681631</v>
          </cell>
          <cell r="H43">
            <v>209.20845920070025</v>
          </cell>
          <cell r="I43">
            <v>399.47162560575498</v>
          </cell>
          <cell r="J43">
            <v>221.79509944348192</v>
          </cell>
          <cell r="K43">
            <v>314.28591484810272</v>
          </cell>
          <cell r="L43">
            <v>507.61614344895952</v>
          </cell>
          <cell r="M43">
            <v>446.20683729887793</v>
          </cell>
          <cell r="N43">
            <v>615.75208380726963</v>
          </cell>
          <cell r="O43">
            <v>791.64003866239409</v>
          </cell>
          <cell r="P43">
            <v>491.14344697399633</v>
          </cell>
          <cell r="Q43">
            <v>666.18614569099589</v>
          </cell>
          <cell r="R43">
            <v>798.6898562785758</v>
          </cell>
          <cell r="S43">
            <v>-128.10302511439173</v>
          </cell>
          <cell r="T43">
            <v>-128.10302511439173</v>
          </cell>
          <cell r="U43">
            <v>489.64874136861516</v>
          </cell>
          <cell r="V43">
            <v>489.64874136861516</v>
          </cell>
          <cell r="W43">
            <v>489.64874136861516</v>
          </cell>
          <cell r="X43">
            <v>489.64874136861516</v>
          </cell>
          <cell r="Y43">
            <v>489.64874136861516</v>
          </cell>
          <cell r="Z43">
            <v>489.64874136861516</v>
          </cell>
          <cell r="AA43">
            <v>489.64874136861516</v>
          </cell>
          <cell r="AB43">
            <v>489.64874136861516</v>
          </cell>
          <cell r="AC43">
            <v>489.64874136861516</v>
          </cell>
          <cell r="AD43">
            <v>489.64874136861516</v>
          </cell>
          <cell r="AE43">
            <v>489.64874136861516</v>
          </cell>
          <cell r="AF43">
            <v>489.64874136861516</v>
          </cell>
          <cell r="AG43">
            <v>489.64874136861516</v>
          </cell>
          <cell r="AH43">
            <v>489.64874136861516</v>
          </cell>
          <cell r="AI43">
            <v>489.64874136861516</v>
          </cell>
          <cell r="AJ43">
            <v>489.64874136861516</v>
          </cell>
          <cell r="AK43">
            <v>0</v>
          </cell>
          <cell r="AL43">
            <v>0</v>
          </cell>
          <cell r="AM43">
            <v>0</v>
          </cell>
          <cell r="AN43">
            <v>0</v>
          </cell>
          <cell r="AO43">
            <v>0</v>
          </cell>
          <cell r="AP43">
            <v>0</v>
          </cell>
          <cell r="AQ43">
            <v>0</v>
          </cell>
          <cell r="AR43">
            <v>0</v>
          </cell>
        </row>
        <row r="44">
          <cell r="A44">
            <v>42</v>
          </cell>
          <cell r="B44" t="str">
            <v>Corporate SG&amp;A/R&amp;D</v>
          </cell>
          <cell r="E44">
            <v>689.69702103554459</v>
          </cell>
          <cell r="F44">
            <v>8572.9707275359669</v>
          </cell>
          <cell r="G44">
            <v>920.30163085647689</v>
          </cell>
          <cell r="H44">
            <v>1073.8847922967864</v>
          </cell>
          <cell r="I44">
            <v>961.67882275644956</v>
          </cell>
          <cell r="J44">
            <v>692.24956475428678</v>
          </cell>
          <cell r="K44">
            <v>901.63515958933533</v>
          </cell>
          <cell r="L44">
            <v>787.22110072174041</v>
          </cell>
          <cell r="M44">
            <v>537.55868431141607</v>
          </cell>
          <cell r="N44">
            <v>678.74994379298039</v>
          </cell>
          <cell r="O44">
            <v>537.36233463851613</v>
          </cell>
          <cell r="P44">
            <v>418.87003949357859</v>
          </cell>
          <cell r="Q44">
            <v>543.9004180570621</v>
          </cell>
          <cell r="R44">
            <v>519.558236267339</v>
          </cell>
          <cell r="S44">
            <v>338.06499568561276</v>
          </cell>
          <cell r="T44">
            <v>338.06499568561276</v>
          </cell>
          <cell r="U44">
            <v>394.29786368316815</v>
          </cell>
          <cell r="V44">
            <v>394.29786368316815</v>
          </cell>
          <cell r="W44">
            <v>394.29786368316815</v>
          </cell>
          <cell r="X44">
            <v>394.29786368316815</v>
          </cell>
          <cell r="Y44">
            <v>394.29786368316815</v>
          </cell>
          <cell r="Z44">
            <v>394.29786368316815</v>
          </cell>
          <cell r="AA44">
            <v>394.29786368316815</v>
          </cell>
          <cell r="AB44">
            <v>394.29786368316815</v>
          </cell>
          <cell r="AC44">
            <v>394.29786368316815</v>
          </cell>
          <cell r="AD44">
            <v>394.29786368316815</v>
          </cell>
          <cell r="AE44">
            <v>394.29786368316815</v>
          </cell>
          <cell r="AF44">
            <v>394.29786368316815</v>
          </cell>
          <cell r="AG44">
            <v>394.29786368316815</v>
          </cell>
          <cell r="AH44">
            <v>394.29786368316815</v>
          </cell>
          <cell r="AI44">
            <v>394.29786368316815</v>
          </cell>
          <cell r="AJ44">
            <v>394.29786368316815</v>
          </cell>
        </row>
        <row r="46">
          <cell r="B46" t="str">
            <v>Operating Profit</v>
          </cell>
          <cell r="D46">
            <v>6.7469210649218528E-2</v>
          </cell>
          <cell r="E46">
            <v>1756.6386938540538</v>
          </cell>
          <cell r="F46">
            <v>20878.652920739682</v>
          </cell>
          <cell r="G46">
            <v>1685.9651899395039</v>
          </cell>
          <cell r="H46">
            <v>2159.8630922337206</v>
          </cell>
          <cell r="I46">
            <v>2294.4876936523297</v>
          </cell>
          <cell r="J46">
            <v>1154.3221315228366</v>
          </cell>
          <cell r="K46">
            <v>1536.6987729534899</v>
          </cell>
          <cell r="L46">
            <v>1636.6006915722489</v>
          </cell>
          <cell r="M46">
            <v>1655.4272262033128</v>
          </cell>
          <cell r="N46">
            <v>2178.0655529766823</v>
          </cell>
          <cell r="O46">
            <v>2237.0968541347988</v>
          </cell>
          <cell r="P46">
            <v>1148.4817047986623</v>
          </cell>
          <cell r="Q46">
            <v>1527.7853061201652</v>
          </cell>
          <cell r="R46">
            <v>1663.8587046319326</v>
          </cell>
          <cell r="S46">
            <v>83.2381183922123</v>
          </cell>
          <cell r="T46">
            <v>83.2381183922123</v>
          </cell>
          <cell r="U46">
            <v>87.83228630811243</v>
          </cell>
          <cell r="V46">
            <v>87.83228630811243</v>
          </cell>
          <cell r="W46">
            <v>87.83228630811243</v>
          </cell>
          <cell r="X46">
            <v>87.83228630811243</v>
          </cell>
          <cell r="Y46">
            <v>87.83228630811243</v>
          </cell>
          <cell r="Z46">
            <v>87.83228630811243</v>
          </cell>
          <cell r="AA46">
            <v>87.83228630811243</v>
          </cell>
          <cell r="AB46">
            <v>87.83228630811243</v>
          </cell>
          <cell r="AC46">
            <v>87.83228630811243</v>
          </cell>
          <cell r="AD46">
            <v>87.83228630811243</v>
          </cell>
          <cell r="AE46">
            <v>87.83228630811243</v>
          </cell>
          <cell r="AF46">
            <v>87.83228630811243</v>
          </cell>
          <cell r="AG46">
            <v>87.83228630811243</v>
          </cell>
          <cell r="AH46">
            <v>87.83228630811243</v>
          </cell>
          <cell r="AI46">
            <v>87.83228630811243</v>
          </cell>
          <cell r="AJ46">
            <v>87.83228630811243</v>
          </cell>
          <cell r="AK46">
            <v>1</v>
          </cell>
          <cell r="AL46">
            <v>1</v>
          </cell>
          <cell r="AM46">
            <v>1</v>
          </cell>
          <cell r="AN46">
            <v>1</v>
          </cell>
          <cell r="AO46">
            <v>1</v>
          </cell>
          <cell r="AP46">
            <v>1</v>
          </cell>
          <cell r="AQ46">
            <v>1</v>
          </cell>
          <cell r="AR46">
            <v>1</v>
          </cell>
        </row>
        <row r="48">
          <cell r="A48">
            <v>46</v>
          </cell>
          <cell r="B48" t="str">
            <v>Interest (WACC)</v>
          </cell>
          <cell r="E48">
            <v>622.68681612098408</v>
          </cell>
          <cell r="F48">
            <v>8825.1307346881731</v>
          </cell>
          <cell r="G48">
            <v>807.98289743167004</v>
          </cell>
          <cell r="H48">
            <v>1050.0208930938338</v>
          </cell>
          <cell r="I48">
            <v>533.78821508997305</v>
          </cell>
          <cell r="J48">
            <v>765.64902603755013</v>
          </cell>
          <cell r="K48">
            <v>751.99280937105152</v>
          </cell>
          <cell r="L48">
            <v>511.11084685698205</v>
          </cell>
          <cell r="M48">
            <v>797.6113525623058</v>
          </cell>
          <cell r="N48">
            <v>1056.0050036904756</v>
          </cell>
          <cell r="O48">
            <v>519.58685533592143</v>
          </cell>
          <cell r="P48">
            <v>762.90581673767883</v>
          </cell>
          <cell r="Q48">
            <v>748.39755811758243</v>
          </cell>
          <cell r="R48">
            <v>520.07946036314661</v>
          </cell>
          <cell r="S48">
            <v>166.47607373854908</v>
          </cell>
          <cell r="T48">
            <v>166.47607373854908</v>
          </cell>
          <cell r="U48">
            <v>175.6644095703509</v>
          </cell>
          <cell r="V48">
            <v>175.6644095703509</v>
          </cell>
          <cell r="W48">
            <v>175.6644095703509</v>
          </cell>
          <cell r="X48">
            <v>175.6644095703509</v>
          </cell>
          <cell r="Y48">
            <v>175.6644095703509</v>
          </cell>
          <cell r="Z48">
            <v>175.6644095703509</v>
          </cell>
          <cell r="AA48">
            <v>175.6644095703509</v>
          </cell>
          <cell r="AB48">
            <v>175.6644095703509</v>
          </cell>
          <cell r="AC48">
            <v>175.6644095703509</v>
          </cell>
          <cell r="AD48">
            <v>175.6644095703509</v>
          </cell>
          <cell r="AE48">
            <v>175.6644095703509</v>
          </cell>
          <cell r="AF48">
            <v>175.6644095703509</v>
          </cell>
          <cell r="AG48">
            <v>175.6644095703509</v>
          </cell>
          <cell r="AH48">
            <v>175.6644095703509</v>
          </cell>
          <cell r="AI48">
            <v>175.6644095703509</v>
          </cell>
          <cell r="AJ48">
            <v>175.6644095703509</v>
          </cell>
        </row>
        <row r="50">
          <cell r="A50">
            <v>48</v>
          </cell>
          <cell r="B50" t="str">
            <v>Profit After Interest</v>
          </cell>
          <cell r="D50">
            <v>4.3552973285015083E-2</v>
          </cell>
          <cell r="E50">
            <v>1133.95187773307</v>
          </cell>
          <cell r="F50">
            <v>12053.52218605151</v>
          </cell>
          <cell r="G50">
            <v>877.9822925078339</v>
          </cell>
          <cell r="H50">
            <v>1109.8421991398868</v>
          </cell>
          <cell r="I50">
            <v>1760.6994785623565</v>
          </cell>
          <cell r="J50">
            <v>388.67310548528644</v>
          </cell>
          <cell r="K50">
            <v>784.70596358243836</v>
          </cell>
          <cell r="L50">
            <v>1125.4898447152668</v>
          </cell>
          <cell r="M50">
            <v>857.81587364100699</v>
          </cell>
          <cell r="N50">
            <v>1122.0605492862067</v>
          </cell>
          <cell r="O50">
            <v>1717.5099987988774</v>
          </cell>
          <cell r="P50">
            <v>385.57588806098352</v>
          </cell>
          <cell r="Q50">
            <v>779.38774800258273</v>
          </cell>
          <cell r="R50">
            <v>1143.779244268786</v>
          </cell>
          <cell r="S50">
            <v>-83.237955346336776</v>
          </cell>
          <cell r="T50">
            <v>-83.237955346336776</v>
          </cell>
          <cell r="U50">
            <v>-87.832123262238468</v>
          </cell>
          <cell r="V50">
            <v>-87.832123262238468</v>
          </cell>
          <cell r="W50">
            <v>-87.832123262238468</v>
          </cell>
          <cell r="X50">
            <v>-87.832123262238468</v>
          </cell>
          <cell r="Y50">
            <v>-87.832123262238468</v>
          </cell>
          <cell r="Z50">
            <v>-87.832123262238468</v>
          </cell>
          <cell r="AA50">
            <v>-87.832123262238468</v>
          </cell>
          <cell r="AB50">
            <v>-87.832123262238468</v>
          </cell>
          <cell r="AC50">
            <v>-87.832123262238468</v>
          </cell>
          <cell r="AD50">
            <v>-87.832123262238468</v>
          </cell>
          <cell r="AE50">
            <v>-87.832123262238468</v>
          </cell>
          <cell r="AF50">
            <v>-87.832123262238468</v>
          </cell>
          <cell r="AG50">
            <v>-87.832123262238468</v>
          </cell>
          <cell r="AH50">
            <v>-87.832123262238468</v>
          </cell>
          <cell r="AI50">
            <v>-87.832123262238468</v>
          </cell>
          <cell r="AJ50">
            <v>-87.832123262238468</v>
          </cell>
        </row>
        <row r="52">
          <cell r="A52">
            <v>50</v>
          </cell>
          <cell r="B52" t="str">
            <v>Ex-Works Price</v>
          </cell>
          <cell r="E52">
            <v>26036.153038562345</v>
          </cell>
          <cell r="F52">
            <v>297098.77530757658</v>
          </cell>
          <cell r="G52">
            <v>21074.564874243784</v>
          </cell>
          <cell r="H52">
            <v>26998.288652921499</v>
          </cell>
          <cell r="I52">
            <v>28681.096170654168</v>
          </cell>
          <cell r="J52">
            <v>19238.702192047283</v>
          </cell>
          <cell r="K52">
            <v>25611.64621589152</v>
          </cell>
          <cell r="L52">
            <v>27276.678192870906</v>
          </cell>
          <cell r="M52">
            <v>20692.840327541384</v>
          </cell>
          <cell r="N52">
            <v>27225.819412208497</v>
          </cell>
          <cell r="O52">
            <v>27963.710676684954</v>
          </cell>
          <cell r="P52">
            <v>19141.361746644328</v>
          </cell>
          <cell r="Q52">
            <v>25463.088435336136</v>
          </cell>
          <cell r="R52">
            <v>27730.978410532109</v>
          </cell>
          <cell r="S52">
            <v>4420.1304110202254</v>
          </cell>
          <cell r="T52">
            <v>4420.1304110202254</v>
          </cell>
          <cell r="U52">
            <v>5155.1972775643699</v>
          </cell>
          <cell r="V52">
            <v>5155.1972775643699</v>
          </cell>
          <cell r="W52">
            <v>5155.1972775643699</v>
          </cell>
          <cell r="X52">
            <v>5155.1972775643699</v>
          </cell>
          <cell r="Y52">
            <v>5155.1972775643699</v>
          </cell>
          <cell r="Z52">
            <v>5155.1972775643699</v>
          </cell>
          <cell r="AA52">
            <v>5155.1972775643699</v>
          </cell>
          <cell r="AB52">
            <v>5155.1972775643699</v>
          </cell>
          <cell r="AC52">
            <v>5155.1972775643699</v>
          </cell>
          <cell r="AD52">
            <v>5155.1972775643699</v>
          </cell>
          <cell r="AE52">
            <v>5155.1972775643699</v>
          </cell>
          <cell r="AF52">
            <v>5155.1972775643699</v>
          </cell>
          <cell r="AG52">
            <v>5155.1972775643699</v>
          </cell>
          <cell r="AH52">
            <v>5155.1972775643699</v>
          </cell>
          <cell r="AI52">
            <v>5155.1972775643699</v>
          </cell>
          <cell r="AJ52">
            <v>5155.1972775643699</v>
          </cell>
          <cell r="AK52">
            <v>1</v>
          </cell>
          <cell r="AL52">
            <v>1</v>
          </cell>
          <cell r="AM52">
            <v>1</v>
          </cell>
          <cell r="AN52">
            <v>1</v>
          </cell>
          <cell r="AO52">
            <v>1</v>
          </cell>
          <cell r="AP52">
            <v>1</v>
          </cell>
          <cell r="AQ52">
            <v>1</v>
          </cell>
          <cell r="AR52">
            <v>1</v>
          </cell>
        </row>
        <row r="53">
          <cell r="G53"/>
          <cell r="H53"/>
          <cell r="I53"/>
          <cell r="J53"/>
          <cell r="K53"/>
          <cell r="L53"/>
          <cell r="M53"/>
          <cell r="N53"/>
          <cell r="O53"/>
          <cell r="P53"/>
          <cell r="Q53"/>
          <cell r="R53"/>
          <cell r="S53"/>
          <cell r="T53"/>
          <cell r="U53"/>
          <cell r="V53"/>
          <cell r="W53"/>
          <cell r="X53"/>
          <cell r="Y53"/>
          <cell r="Z53"/>
          <cell r="AA53"/>
          <cell r="AB53"/>
          <cell r="AC53"/>
          <cell r="AD53"/>
          <cell r="AE53"/>
          <cell r="AF53"/>
          <cell r="AG53"/>
          <cell r="AH53"/>
          <cell r="AI53"/>
          <cell r="AJ53"/>
        </row>
        <row r="54">
          <cell r="B54" t="str">
            <v>Specials (Brazil)</v>
          </cell>
          <cell r="E54">
            <v>0</v>
          </cell>
          <cell r="F54">
            <v>0</v>
          </cell>
        </row>
        <row r="55">
          <cell r="B55" t="str">
            <v>Rebates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</row>
        <row r="56">
          <cell r="B56" t="str">
            <v>CMPF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</row>
        <row r="57">
          <cell r="B57" t="str">
            <v>R&amp;D (Brazil)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</row>
        <row r="58">
          <cell r="B58" t="str">
            <v>Total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  <cell r="AH58">
            <v>0</v>
          </cell>
          <cell r="AI58">
            <v>0</v>
          </cell>
          <cell r="AJ58">
            <v>0</v>
          </cell>
        </row>
        <row r="61">
          <cell r="B61" t="str">
            <v>Transport Packaging Mtl &amp; Hub Cost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0.8</v>
          </cell>
          <cell r="T61">
            <v>0.8</v>
          </cell>
          <cell r="U61">
            <v>0.8</v>
          </cell>
          <cell r="V61">
            <v>0.8</v>
          </cell>
          <cell r="W61">
            <v>0.8</v>
          </cell>
          <cell r="X61">
            <v>0.8</v>
          </cell>
          <cell r="Y61">
            <v>0.8</v>
          </cell>
          <cell r="Z61">
            <v>0.8</v>
          </cell>
          <cell r="AA61">
            <v>0.8</v>
          </cell>
          <cell r="AB61">
            <v>0.8</v>
          </cell>
          <cell r="AC61">
            <v>0.8</v>
          </cell>
          <cell r="AD61">
            <v>0.8</v>
          </cell>
          <cell r="AE61">
            <v>0.8</v>
          </cell>
          <cell r="AF61">
            <v>0.8</v>
          </cell>
          <cell r="AG61">
            <v>0.8</v>
          </cell>
          <cell r="AH61">
            <v>0.8</v>
          </cell>
          <cell r="AI61">
            <v>0.8</v>
          </cell>
          <cell r="AJ61">
            <v>0.8</v>
          </cell>
        </row>
        <row r="62">
          <cell r="B62" t="str">
            <v>Freight out to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  <cell r="AH62">
            <v>0</v>
          </cell>
          <cell r="AI62">
            <v>0</v>
          </cell>
          <cell r="AJ62">
            <v>0</v>
          </cell>
        </row>
        <row r="63">
          <cell r="B63" t="str">
            <v>Other Logistic Costs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</row>
        <row r="64">
          <cell r="A64">
            <v>62</v>
          </cell>
          <cell r="B64" t="str">
            <v>Total landed Price</v>
          </cell>
          <cell r="E64">
            <v>26036.153038562345</v>
          </cell>
          <cell r="F64">
            <v>297098.77530757658</v>
          </cell>
          <cell r="G64">
            <v>21074.564874243784</v>
          </cell>
          <cell r="H64">
            <v>26998.288652921499</v>
          </cell>
          <cell r="I64">
            <v>28681.096170654168</v>
          </cell>
          <cell r="J64">
            <v>19238.702192047283</v>
          </cell>
          <cell r="K64">
            <v>25611.64621589152</v>
          </cell>
          <cell r="L64">
            <v>27276.678192870906</v>
          </cell>
          <cell r="M64">
            <v>20692.840327541384</v>
          </cell>
          <cell r="N64">
            <v>27225.819412208497</v>
          </cell>
          <cell r="O64">
            <v>27963.710676684954</v>
          </cell>
          <cell r="P64">
            <v>19141.361746644328</v>
          </cell>
          <cell r="Q64">
            <v>25463.088435336136</v>
          </cell>
          <cell r="R64">
            <v>27730.978410532109</v>
          </cell>
          <cell r="S64">
            <v>4420.9304110202256</v>
          </cell>
          <cell r="T64">
            <v>4420.9304110202256</v>
          </cell>
          <cell r="U64">
            <v>5155.9972775643701</v>
          </cell>
          <cell r="V64">
            <v>5155.9972775643701</v>
          </cell>
          <cell r="W64">
            <v>5155.9972775643701</v>
          </cell>
          <cell r="X64">
            <v>5155.9972775643701</v>
          </cell>
          <cell r="Y64">
            <v>5155.9972775643701</v>
          </cell>
          <cell r="Z64">
            <v>5155.9972775643701</v>
          </cell>
          <cell r="AA64">
            <v>5155.9972775643701</v>
          </cell>
          <cell r="AB64">
            <v>5155.9972775643701</v>
          </cell>
          <cell r="AC64">
            <v>5155.9972775643701</v>
          </cell>
          <cell r="AD64">
            <v>5155.9972775643701</v>
          </cell>
          <cell r="AE64">
            <v>5155.9972775643701</v>
          </cell>
          <cell r="AF64">
            <v>5155.9972775643701</v>
          </cell>
          <cell r="AG64">
            <v>5155.9972775643701</v>
          </cell>
          <cell r="AH64">
            <v>5155.9972775643701</v>
          </cell>
          <cell r="AI64">
            <v>5155.9972775643701</v>
          </cell>
          <cell r="AJ64">
            <v>5155.9972775643701</v>
          </cell>
        </row>
        <row r="66">
          <cell r="B66" t="str">
            <v>Intermediate calculations</v>
          </cell>
        </row>
        <row r="67">
          <cell r="B67" t="str">
            <v>Revenue</v>
          </cell>
          <cell r="E67">
            <v>101540996.85039315</v>
          </cell>
          <cell r="F67">
            <v>297098.77530757658</v>
          </cell>
          <cell r="G67">
            <v>2107456.4874243783</v>
          </cell>
          <cell r="H67">
            <v>2699828.8652921501</v>
          </cell>
          <cell r="I67">
            <v>14340548.085327083</v>
          </cell>
          <cell r="J67">
            <v>4809675.5480118208</v>
          </cell>
          <cell r="K67">
            <v>6402911.5539728804</v>
          </cell>
          <cell r="L67">
            <v>20457508.644653179</v>
          </cell>
          <cell r="M67">
            <v>2069284.0327541383</v>
          </cell>
          <cell r="N67">
            <v>2722581.9412208498</v>
          </cell>
          <cell r="O67">
            <v>13981855.338342477</v>
          </cell>
          <cell r="P67">
            <v>4785340.4366610823</v>
          </cell>
          <cell r="Q67">
            <v>6365772.1088340338</v>
          </cell>
          <cell r="R67">
            <v>20798233.80789908</v>
          </cell>
          <cell r="S67">
            <v>4420.1304110202254</v>
          </cell>
          <cell r="T67">
            <v>4420.1304110202254</v>
          </cell>
          <cell r="U67">
            <v>5155.1972775643699</v>
          </cell>
          <cell r="V67">
            <v>5155.1972775643699</v>
          </cell>
          <cell r="W67">
            <v>5155.1972775643699</v>
          </cell>
          <cell r="X67">
            <v>5155.1972775643699</v>
          </cell>
          <cell r="Y67">
            <v>5155.1972775643699</v>
          </cell>
          <cell r="Z67">
            <v>5155.1972775643699</v>
          </cell>
          <cell r="AA67">
            <v>5155.1972775643699</v>
          </cell>
          <cell r="AB67">
            <v>5155.1972775643699</v>
          </cell>
          <cell r="AC67">
            <v>5155.1972775643699</v>
          </cell>
          <cell r="AD67">
            <v>5155.1972775643699</v>
          </cell>
          <cell r="AE67">
            <v>5155.1972775643699</v>
          </cell>
          <cell r="AF67">
            <v>5155.1972775643699</v>
          </cell>
          <cell r="AG67">
            <v>5155.1972775643699</v>
          </cell>
          <cell r="AH67">
            <v>5155.1972775643699</v>
          </cell>
          <cell r="AI67">
            <v>5155.1972775643699</v>
          </cell>
          <cell r="AJ67">
            <v>5155.1972775643699</v>
          </cell>
        </row>
        <row r="68">
          <cell r="B68" t="str">
            <v>Material Revenue</v>
          </cell>
          <cell r="E68">
            <v>74761985.400000006</v>
          </cell>
          <cell r="F68">
            <v>211834.68</v>
          </cell>
          <cell r="G68">
            <v>1366596.0999999999</v>
          </cell>
          <cell r="H68">
            <v>1835331.1</v>
          </cell>
          <cell r="I68">
            <v>10469699</v>
          </cell>
          <cell r="J68">
            <v>3416490.25</v>
          </cell>
          <cell r="K68">
            <v>4588327.75</v>
          </cell>
          <cell r="L68">
            <v>15704548.5</v>
          </cell>
          <cell r="M68">
            <v>1366596.0999999999</v>
          </cell>
          <cell r="N68">
            <v>1835331.1</v>
          </cell>
          <cell r="O68">
            <v>10469699</v>
          </cell>
          <cell r="P68">
            <v>3416490.25</v>
          </cell>
          <cell r="Q68">
            <v>4588327.75</v>
          </cell>
          <cell r="R68">
            <v>15704548.5</v>
          </cell>
          <cell r="S68">
            <v>1</v>
          </cell>
          <cell r="T68">
            <v>1</v>
          </cell>
          <cell r="U68">
            <v>1</v>
          </cell>
          <cell r="V68">
            <v>1</v>
          </cell>
          <cell r="W68">
            <v>1</v>
          </cell>
          <cell r="X68">
            <v>1</v>
          </cell>
          <cell r="Y68">
            <v>1</v>
          </cell>
          <cell r="Z68">
            <v>1</v>
          </cell>
          <cell r="AA68">
            <v>1</v>
          </cell>
          <cell r="AB68">
            <v>1</v>
          </cell>
          <cell r="AC68">
            <v>1</v>
          </cell>
          <cell r="AD68">
            <v>1</v>
          </cell>
          <cell r="AE68">
            <v>1</v>
          </cell>
          <cell r="AF68">
            <v>1</v>
          </cell>
          <cell r="AG68">
            <v>1</v>
          </cell>
          <cell r="AH68">
            <v>1</v>
          </cell>
          <cell r="AI68">
            <v>1</v>
          </cell>
          <cell r="AJ68">
            <v>1</v>
          </cell>
        </row>
        <row r="69">
          <cell r="A69">
            <v>67</v>
          </cell>
          <cell r="B69" t="str">
            <v>Accounts receivable</v>
          </cell>
          <cell r="E69">
            <v>8461749.7375327628</v>
          </cell>
          <cell r="F69">
            <v>24758.231275631384</v>
          </cell>
          <cell r="G69">
            <v>175621.37395203154</v>
          </cell>
          <cell r="H69">
            <v>224985.73877434581</v>
          </cell>
          <cell r="I69">
            <v>1195045.6737772569</v>
          </cell>
          <cell r="J69">
            <v>400806.29566765181</v>
          </cell>
          <cell r="K69">
            <v>533575.96283107332</v>
          </cell>
          <cell r="L69">
            <v>1704792.3870544315</v>
          </cell>
          <cell r="M69">
            <v>172440.33606284487</v>
          </cell>
          <cell r="N69">
            <v>226881.82843507081</v>
          </cell>
          <cell r="O69">
            <v>1165154.6115285396</v>
          </cell>
          <cell r="P69">
            <v>398778.3697217569</v>
          </cell>
          <cell r="Q69">
            <v>530481.00906950282</v>
          </cell>
          <cell r="R69">
            <v>1733186.1506582568</v>
          </cell>
          <cell r="S69">
            <v>368.34420091835216</v>
          </cell>
          <cell r="T69">
            <v>368.34420091835216</v>
          </cell>
          <cell r="U69">
            <v>429.59977313036416</v>
          </cell>
          <cell r="V69">
            <v>429.59977313036416</v>
          </cell>
          <cell r="W69">
            <v>429.59977313036416</v>
          </cell>
          <cell r="X69">
            <v>429.59977313036416</v>
          </cell>
          <cell r="Y69">
            <v>429.59977313036416</v>
          </cell>
          <cell r="Z69">
            <v>429.59977313036416</v>
          </cell>
          <cell r="AA69">
            <v>429.59977313036416</v>
          </cell>
          <cell r="AB69">
            <v>429.59977313036416</v>
          </cell>
          <cell r="AC69">
            <v>429.59977313036416</v>
          </cell>
          <cell r="AD69">
            <v>429.59977313036416</v>
          </cell>
          <cell r="AE69">
            <v>429.59977313036416</v>
          </cell>
          <cell r="AF69">
            <v>429.59977313036416</v>
          </cell>
          <cell r="AG69">
            <v>429.59977313036416</v>
          </cell>
          <cell r="AH69">
            <v>429.59977313036416</v>
          </cell>
          <cell r="AI69">
            <v>429.59977313036416</v>
          </cell>
          <cell r="AJ69">
            <v>429.59977313036416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</row>
        <row r="70">
          <cell r="A70">
            <v>68</v>
          </cell>
          <cell r="B70" t="str">
            <v>Inventory</v>
          </cell>
          <cell r="E70">
            <v>18007880.474112827</v>
          </cell>
          <cell r="F70">
            <v>63203.242122289768</v>
          </cell>
          <cell r="G70">
            <v>550940.85475241509</v>
          </cell>
          <cell r="H70">
            <v>727386.21620487678</v>
          </cell>
          <cell r="I70">
            <v>2023831.989022654</v>
          </cell>
          <cell r="J70">
            <v>1345042.8237699319</v>
          </cell>
          <cell r="K70">
            <v>1350640.4517456794</v>
          </cell>
          <cell r="L70">
            <v>3010137.2659804793</v>
          </cell>
          <cell r="M70">
            <v>547207.5293953591</v>
          </cell>
          <cell r="N70">
            <v>729479.53360857978</v>
          </cell>
          <cell r="O70">
            <v>2006385.1854245323</v>
          </cell>
          <cell r="P70">
            <v>1342498.7342160412</v>
          </cell>
          <cell r="Q70">
            <v>1347743.3200848014</v>
          </cell>
          <cell r="R70">
            <v>3026586.5699074767</v>
          </cell>
          <cell r="S70">
            <v>741.63379067197525</v>
          </cell>
          <cell r="T70">
            <v>741.63379067197525</v>
          </cell>
          <cell r="U70">
            <v>741.63379067197525</v>
          </cell>
          <cell r="V70">
            <v>741.63379067197525</v>
          </cell>
          <cell r="W70">
            <v>741.63379067197525</v>
          </cell>
          <cell r="X70">
            <v>741.63379067197525</v>
          </cell>
          <cell r="Y70">
            <v>741.63379067197525</v>
          </cell>
          <cell r="Z70">
            <v>741.63379067197525</v>
          </cell>
          <cell r="AA70">
            <v>741.63379067197525</v>
          </cell>
          <cell r="AB70">
            <v>741.63379067197525</v>
          </cell>
          <cell r="AC70">
            <v>741.63379067197525</v>
          </cell>
          <cell r="AD70">
            <v>741.63379067197525</v>
          </cell>
          <cell r="AE70">
            <v>741.63379067197525</v>
          </cell>
          <cell r="AF70">
            <v>741.63379067197525</v>
          </cell>
          <cell r="AG70">
            <v>741.63379067197525</v>
          </cell>
          <cell r="AH70">
            <v>741.63379067197525</v>
          </cell>
          <cell r="AI70">
            <v>741.63379067197525</v>
          </cell>
          <cell r="AJ70">
            <v>741.63379067197525</v>
          </cell>
          <cell r="AK70">
            <v>0.01</v>
          </cell>
          <cell r="AL70">
            <v>0.01</v>
          </cell>
          <cell r="AM70">
            <v>0.01</v>
          </cell>
          <cell r="AN70">
            <v>0.01</v>
          </cell>
          <cell r="AO70">
            <v>0.01</v>
          </cell>
          <cell r="AP70">
            <v>0.01</v>
          </cell>
          <cell r="AQ70">
            <v>0.01</v>
          </cell>
          <cell r="AR70">
            <v>0.01</v>
          </cell>
        </row>
        <row r="71">
          <cell r="B71" t="str">
            <v>Standard Equipment</v>
          </cell>
          <cell r="E71">
            <v>689420.47688422725</v>
          </cell>
          <cell r="F71">
            <v>2232.7497280497282</v>
          </cell>
          <cell r="G71">
            <v>19681.36752136752</v>
          </cell>
          <cell r="H71">
            <v>26697.114737114734</v>
          </cell>
          <cell r="I71">
            <v>98100.647500647567</v>
          </cell>
          <cell r="J71">
            <v>49203.418803418812</v>
          </cell>
          <cell r="K71">
            <v>66742.786842786853</v>
          </cell>
          <cell r="L71">
            <v>147150.97125097131</v>
          </cell>
          <cell r="M71">
            <v>13609.914529914533</v>
          </cell>
          <cell r="N71">
            <v>18461.392450142452</v>
          </cell>
          <cell r="O71">
            <v>67837.838319088332</v>
          </cell>
          <cell r="P71">
            <v>34024.786324786335</v>
          </cell>
          <cell r="Q71">
            <v>46153.48112535612</v>
          </cell>
          <cell r="R71">
            <v>101756.75747863251</v>
          </cell>
          <cell r="S71">
            <v>1.5528178418803417E-3</v>
          </cell>
          <cell r="T71">
            <v>1.5528178418803417E-3</v>
          </cell>
          <cell r="U71">
            <v>1.5528178418803417E-3</v>
          </cell>
          <cell r="V71">
            <v>1.5528178418803417E-3</v>
          </cell>
          <cell r="W71">
            <v>1.5528178418803417E-3</v>
          </cell>
          <cell r="X71">
            <v>1.5528178418803417E-3</v>
          </cell>
          <cell r="Y71">
            <v>1.5528178418803417E-3</v>
          </cell>
          <cell r="Z71">
            <v>1.5528178418803417E-3</v>
          </cell>
          <cell r="AA71">
            <v>1.5528178418803417E-3</v>
          </cell>
          <cell r="AB71">
            <v>1.5528178418803417E-3</v>
          </cell>
          <cell r="AC71">
            <v>1.5528178418803417E-3</v>
          </cell>
          <cell r="AD71">
            <v>1.5528178418803417E-3</v>
          </cell>
          <cell r="AE71">
            <v>1.5528178418803417E-3</v>
          </cell>
          <cell r="AF71">
            <v>1.5528178418803417E-3</v>
          </cell>
          <cell r="AG71">
            <v>1.5528178418803417E-3</v>
          </cell>
          <cell r="AH71">
            <v>1.5528178418803417E-3</v>
          </cell>
          <cell r="AI71">
            <v>1.5528178418803417E-3</v>
          </cell>
          <cell r="AJ71">
            <v>1.5528178418803417E-3</v>
          </cell>
        </row>
        <row r="72">
          <cell r="B72" t="str">
            <v>Incremental Equipment</v>
          </cell>
          <cell r="E72">
            <v>579844.69696969714</v>
          </cell>
          <cell r="F72">
            <v>1877.8787878787884</v>
          </cell>
          <cell r="G72">
            <v>13784.615384615387</v>
          </cell>
          <cell r="H72">
            <v>18698.368298368299</v>
          </cell>
          <cell r="I72">
            <v>68708.624708624746</v>
          </cell>
          <cell r="J72">
            <v>34461.538461538468</v>
          </cell>
          <cell r="K72">
            <v>46745.920745920754</v>
          </cell>
          <cell r="L72">
            <v>103062.93706293713</v>
          </cell>
          <cell r="M72">
            <v>14215.384615384615</v>
          </cell>
          <cell r="N72">
            <v>19282.692307692309</v>
          </cell>
          <cell r="O72">
            <v>70855.769230769249</v>
          </cell>
          <cell r="P72">
            <v>35538.461538461539</v>
          </cell>
          <cell r="Q72">
            <v>48206.730769230766</v>
          </cell>
          <cell r="R72">
            <v>106283.65384615386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</row>
        <row r="73">
          <cell r="A73">
            <v>71</v>
          </cell>
          <cell r="B73" t="str">
            <v xml:space="preserve">  Net equipment</v>
          </cell>
          <cell r="E73">
            <v>1062439.0307886559</v>
          </cell>
          <cell r="F73">
            <v>3440.8035975135977</v>
          </cell>
          <cell r="G73">
            <v>27561.572649572649</v>
          </cell>
          <cell r="H73">
            <v>37386.348614348608</v>
          </cell>
          <cell r="I73">
            <v>137379.07795907804</v>
          </cell>
          <cell r="J73">
            <v>68903.931623931625</v>
          </cell>
          <cell r="K73">
            <v>93465.871535871556</v>
          </cell>
          <cell r="L73">
            <v>206068.61693861702</v>
          </cell>
          <cell r="M73">
            <v>23742.324786324789</v>
          </cell>
          <cell r="N73">
            <v>32205.667022792026</v>
          </cell>
          <cell r="O73">
            <v>118342.25605413108</v>
          </cell>
          <cell r="P73">
            <v>59355.811965811969</v>
          </cell>
          <cell r="Q73">
            <v>80514.167556980043</v>
          </cell>
          <cell r="R73">
            <v>177513.38408119662</v>
          </cell>
          <cell r="S73">
            <v>1.0869724893162391E-3</v>
          </cell>
          <cell r="T73">
            <v>1.0869724893162391E-3</v>
          </cell>
          <cell r="U73">
            <v>1.0869724893162391E-3</v>
          </cell>
          <cell r="V73">
            <v>1.0869724893162391E-3</v>
          </cell>
          <cell r="W73">
            <v>1.0869724893162391E-3</v>
          </cell>
          <cell r="X73">
            <v>1.0869724893162391E-3</v>
          </cell>
          <cell r="Y73">
            <v>1.0869724893162391E-3</v>
          </cell>
          <cell r="Z73">
            <v>1.0869724893162391E-3</v>
          </cell>
          <cell r="AA73">
            <v>1.0869724893162391E-3</v>
          </cell>
          <cell r="AB73">
            <v>1.0869724893162391E-3</v>
          </cell>
          <cell r="AC73">
            <v>1.0869724893162391E-3</v>
          </cell>
          <cell r="AD73">
            <v>1.0869724893162391E-3</v>
          </cell>
          <cell r="AE73">
            <v>1.0869724893162391E-3</v>
          </cell>
          <cell r="AF73">
            <v>1.0869724893162391E-3</v>
          </cell>
          <cell r="AG73">
            <v>1.0869724893162391E-3</v>
          </cell>
          <cell r="AH73">
            <v>1.0869724893162391E-3</v>
          </cell>
          <cell r="AI73">
            <v>1.0869724893162391E-3</v>
          </cell>
          <cell r="AJ73">
            <v>1.0869724893162391E-3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</row>
        <row r="74">
          <cell r="A74">
            <v>72</v>
          </cell>
          <cell r="B74" t="str">
            <v>Facilities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</row>
        <row r="75">
          <cell r="A75">
            <v>73</v>
          </cell>
          <cell r="B75" t="str">
            <v>Accounts payable</v>
          </cell>
          <cell r="E75">
            <v>10279772.9925</v>
          </cell>
          <cell r="F75">
            <v>29127.268500000006</v>
          </cell>
          <cell r="G75">
            <v>187906.96375</v>
          </cell>
          <cell r="H75">
            <v>252358.02625000005</v>
          </cell>
          <cell r="I75">
            <v>1439583.6125000003</v>
          </cell>
          <cell r="J75">
            <v>469767.40937499999</v>
          </cell>
          <cell r="K75">
            <v>630895.06562500005</v>
          </cell>
          <cell r="L75">
            <v>2159375.4187500002</v>
          </cell>
          <cell r="M75">
            <v>187906.96375</v>
          </cell>
          <cell r="N75">
            <v>252358.02625000005</v>
          </cell>
          <cell r="O75">
            <v>1439583.6125000003</v>
          </cell>
          <cell r="P75">
            <v>469767.40937499999</v>
          </cell>
          <cell r="Q75">
            <v>630895.06562500005</v>
          </cell>
          <cell r="R75">
            <v>2159375.4187500002</v>
          </cell>
          <cell r="S75">
            <v>0.13750000000000001</v>
          </cell>
          <cell r="T75">
            <v>0.13750000000000001</v>
          </cell>
          <cell r="U75">
            <v>0.13750000000000001</v>
          </cell>
          <cell r="V75">
            <v>0.13750000000000001</v>
          </cell>
          <cell r="W75">
            <v>0.13750000000000001</v>
          </cell>
          <cell r="X75">
            <v>0.13750000000000001</v>
          </cell>
          <cell r="Y75">
            <v>0.13750000000000001</v>
          </cell>
          <cell r="Z75">
            <v>0.13750000000000001</v>
          </cell>
          <cell r="AA75">
            <v>0.13750000000000001</v>
          </cell>
          <cell r="AB75">
            <v>0.13750000000000001</v>
          </cell>
          <cell r="AC75">
            <v>0.13750000000000001</v>
          </cell>
          <cell r="AD75">
            <v>0.13750000000000001</v>
          </cell>
          <cell r="AE75">
            <v>0.13750000000000001</v>
          </cell>
          <cell r="AF75">
            <v>0.13750000000000001</v>
          </cell>
          <cell r="AG75">
            <v>0.13750000000000001</v>
          </cell>
          <cell r="AH75">
            <v>0.13750000000000001</v>
          </cell>
          <cell r="AI75">
            <v>0.13750000000000001</v>
          </cell>
          <cell r="AJ75">
            <v>0.13750000000000001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</row>
        <row r="77">
          <cell r="A77">
            <v>75</v>
          </cell>
          <cell r="B77" t="str">
            <v>TURN</v>
          </cell>
          <cell r="E77">
            <v>4.8269338720972783</v>
          </cell>
          <cell r="F77">
            <v>4.8269338720972783</v>
          </cell>
          <cell r="G77">
            <v>3</v>
          </cell>
          <cell r="H77">
            <v>3</v>
          </cell>
          <cell r="I77">
            <v>6</v>
          </cell>
          <cell r="J77">
            <v>3</v>
          </cell>
          <cell r="K77">
            <v>4</v>
          </cell>
          <cell r="L77">
            <v>6</v>
          </cell>
          <cell r="M77">
            <v>3</v>
          </cell>
          <cell r="N77">
            <v>3</v>
          </cell>
          <cell r="O77">
            <v>6</v>
          </cell>
          <cell r="P77">
            <v>3</v>
          </cell>
          <cell r="Q77">
            <v>4</v>
          </cell>
          <cell r="R77">
            <v>6</v>
          </cell>
          <cell r="S77">
            <v>1.8715882505848711</v>
          </cell>
          <cell r="T77">
            <v>1.8715882505848711</v>
          </cell>
          <cell r="U77">
            <v>1.8715882505848711</v>
          </cell>
          <cell r="V77">
            <v>1.8715882505848711</v>
          </cell>
          <cell r="W77">
            <v>1.8715882505848711</v>
          </cell>
          <cell r="X77">
            <v>1.8715882505848711</v>
          </cell>
          <cell r="Y77">
            <v>1.8715882505848711</v>
          </cell>
          <cell r="Z77">
            <v>1.8715882505848711</v>
          </cell>
          <cell r="AA77">
            <v>1.8715882505848711</v>
          </cell>
          <cell r="AB77">
            <v>1.8715882505848711</v>
          </cell>
          <cell r="AC77">
            <v>1.8715882505848711</v>
          </cell>
          <cell r="AD77">
            <v>1.8715882505848711</v>
          </cell>
          <cell r="AE77">
            <v>1.8715882505848711</v>
          </cell>
          <cell r="AF77">
            <v>1.8715882505848711</v>
          </cell>
          <cell r="AG77">
            <v>1.8715882505848711</v>
          </cell>
          <cell r="AH77">
            <v>1.8715882505848711</v>
          </cell>
          <cell r="AI77">
            <v>1.8715882505848711</v>
          </cell>
          <cell r="AJ77">
            <v>1.8715882505848711</v>
          </cell>
        </row>
        <row r="78">
          <cell r="A78">
            <v>76</v>
          </cell>
          <cell r="B78" t="str">
            <v>DSO</v>
          </cell>
          <cell r="E78">
            <v>29.999999999999996</v>
          </cell>
          <cell r="F78">
            <v>29.999999999999996</v>
          </cell>
          <cell r="G78">
            <v>30</v>
          </cell>
          <cell r="H78">
            <v>30</v>
          </cell>
          <cell r="I78">
            <v>30</v>
          </cell>
          <cell r="J78">
            <v>30</v>
          </cell>
          <cell r="K78">
            <v>30</v>
          </cell>
          <cell r="L78">
            <v>30</v>
          </cell>
          <cell r="M78">
            <v>30</v>
          </cell>
          <cell r="N78">
            <v>30</v>
          </cell>
          <cell r="O78">
            <v>30</v>
          </cell>
          <cell r="P78">
            <v>30</v>
          </cell>
          <cell r="Q78">
            <v>30</v>
          </cell>
          <cell r="R78">
            <v>30</v>
          </cell>
          <cell r="S78">
            <v>30</v>
          </cell>
          <cell r="T78">
            <v>30</v>
          </cell>
          <cell r="U78">
            <v>30</v>
          </cell>
          <cell r="V78">
            <v>30</v>
          </cell>
          <cell r="W78">
            <v>30</v>
          </cell>
          <cell r="X78">
            <v>30</v>
          </cell>
          <cell r="Y78">
            <v>30</v>
          </cell>
          <cell r="Z78">
            <v>30</v>
          </cell>
          <cell r="AA78">
            <v>30</v>
          </cell>
          <cell r="AB78">
            <v>30</v>
          </cell>
          <cell r="AC78">
            <v>30</v>
          </cell>
          <cell r="AD78">
            <v>30</v>
          </cell>
          <cell r="AE78">
            <v>30</v>
          </cell>
          <cell r="AF78">
            <v>30</v>
          </cell>
          <cell r="AG78">
            <v>30</v>
          </cell>
          <cell r="AH78">
            <v>30</v>
          </cell>
          <cell r="AI78">
            <v>30</v>
          </cell>
          <cell r="AJ78">
            <v>30</v>
          </cell>
        </row>
        <row r="79">
          <cell r="A79">
            <v>77</v>
          </cell>
          <cell r="B79" t="str">
            <v>DPO</v>
          </cell>
          <cell r="E79">
            <v>44.999999999999993</v>
          </cell>
          <cell r="F79">
            <v>44.999999999999993</v>
          </cell>
          <cell r="G79">
            <v>45</v>
          </cell>
          <cell r="H79">
            <v>45</v>
          </cell>
          <cell r="I79">
            <v>45</v>
          </cell>
          <cell r="J79">
            <v>45</v>
          </cell>
          <cell r="K79">
            <v>45</v>
          </cell>
          <cell r="L79">
            <v>45</v>
          </cell>
          <cell r="M79">
            <v>45</v>
          </cell>
          <cell r="N79">
            <v>45</v>
          </cell>
          <cell r="O79">
            <v>45</v>
          </cell>
          <cell r="P79">
            <v>45</v>
          </cell>
          <cell r="Q79">
            <v>45</v>
          </cell>
          <cell r="R79">
            <v>45</v>
          </cell>
          <cell r="S79">
            <v>45</v>
          </cell>
          <cell r="T79">
            <v>45</v>
          </cell>
          <cell r="U79">
            <v>45</v>
          </cell>
          <cell r="V79">
            <v>45</v>
          </cell>
          <cell r="W79">
            <v>45</v>
          </cell>
          <cell r="X79">
            <v>45</v>
          </cell>
          <cell r="Y79">
            <v>45</v>
          </cell>
          <cell r="Z79">
            <v>45</v>
          </cell>
          <cell r="AA79">
            <v>45</v>
          </cell>
          <cell r="AB79">
            <v>45</v>
          </cell>
          <cell r="AC79">
            <v>45</v>
          </cell>
          <cell r="AD79">
            <v>45</v>
          </cell>
          <cell r="AE79">
            <v>45</v>
          </cell>
          <cell r="AF79">
            <v>45</v>
          </cell>
          <cell r="AG79">
            <v>45</v>
          </cell>
          <cell r="AH79">
            <v>45</v>
          </cell>
          <cell r="AI79">
            <v>45</v>
          </cell>
          <cell r="AJ79">
            <v>45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</row>
        <row r="80">
          <cell r="A80">
            <v>78</v>
          </cell>
          <cell r="B80" t="str">
            <v>ROIC</v>
          </cell>
          <cell r="E80">
            <v>0.31768018850508306</v>
          </cell>
          <cell r="F80">
            <v>0.2682122851547456</v>
          </cell>
          <cell r="G80">
            <v>0.23820770813863698</v>
          </cell>
          <cell r="H80">
            <v>0.23432191807841071</v>
          </cell>
          <cell r="I80">
            <v>0.47884799130805011</v>
          </cell>
          <cell r="J80">
            <v>0.17164824601032919</v>
          </cell>
          <cell r="K80">
            <v>0.22820216134767107</v>
          </cell>
          <cell r="L80">
            <v>0.35557368541772405</v>
          </cell>
          <cell r="M80">
            <v>0.23841256005516714</v>
          </cell>
          <cell r="N80">
            <v>0.23667904572144796</v>
          </cell>
          <cell r="O80">
            <v>0.48361860014789071</v>
          </cell>
          <cell r="P80">
            <v>0.17259170053844511</v>
          </cell>
          <cell r="Q80">
            <v>0.23011527870726675</v>
          </cell>
          <cell r="R80">
            <v>0.35937628515109027</v>
          </cell>
          <cell r="S80">
            <v>6.0000000000000005E-2</v>
          </cell>
          <cell r="T80">
            <v>6.0000000000000005E-2</v>
          </cell>
          <cell r="U80">
            <v>5.9999999999999991E-2</v>
          </cell>
          <cell r="V80">
            <v>5.9999999999999991E-2</v>
          </cell>
          <cell r="W80">
            <v>5.9999999999999991E-2</v>
          </cell>
          <cell r="X80">
            <v>5.9999999999999991E-2</v>
          </cell>
          <cell r="Y80">
            <v>5.9999999999999991E-2</v>
          </cell>
          <cell r="Z80">
            <v>5.9999999999999991E-2</v>
          </cell>
          <cell r="AA80">
            <v>5.9999999999999991E-2</v>
          </cell>
          <cell r="AB80">
            <v>5.9999999999999991E-2</v>
          </cell>
          <cell r="AC80">
            <v>5.9999999999999991E-2</v>
          </cell>
          <cell r="AD80">
            <v>5.9999999999999991E-2</v>
          </cell>
          <cell r="AE80">
            <v>5.9999999999999991E-2</v>
          </cell>
          <cell r="AF80">
            <v>5.9999999999999991E-2</v>
          </cell>
          <cell r="AG80">
            <v>5.9999999999999991E-2</v>
          </cell>
          <cell r="AH80">
            <v>5.9999999999999991E-2</v>
          </cell>
          <cell r="AI80">
            <v>5.9999999999999991E-2</v>
          </cell>
          <cell r="AJ80">
            <v>5.9999999999999991E-2</v>
          </cell>
        </row>
        <row r="81">
          <cell r="B81" t="str">
            <v>Costs for warranty calc.</v>
          </cell>
          <cell r="E81">
            <v>23409.320149550524</v>
          </cell>
          <cell r="F81">
            <v>268784.73666747473</v>
          </cell>
          <cell r="G81">
            <v>19099.436625933016</v>
          </cell>
          <cell r="H81">
            <v>23750.948410344681</v>
          </cell>
          <cell r="I81">
            <v>24827.175018599199</v>
          </cell>
          <cell r="J81">
            <v>17262.18638490418</v>
          </cell>
          <cell r="K81">
            <v>22913.305334625795</v>
          </cell>
          <cell r="L81">
            <v>23940.719056968665</v>
          </cell>
          <cell r="M81">
            <v>19405.246387644198</v>
          </cell>
          <cell r="N81">
            <v>25260.402604523737</v>
          </cell>
          <cell r="O81">
            <v>24891.091318623236</v>
          </cell>
          <cell r="P81">
            <v>17986.390127691033</v>
          </cell>
          <cell r="Q81">
            <v>23792.548581906442</v>
          </cell>
          <cell r="R81">
            <v>25655.286815710519</v>
          </cell>
          <cell r="S81">
            <v>7554.3027946696839</v>
          </cell>
          <cell r="T81">
            <v>7554.3027946696839</v>
          </cell>
          <cell r="U81">
            <v>7554.3027946696839</v>
          </cell>
          <cell r="V81">
            <v>7554.3027946696839</v>
          </cell>
          <cell r="W81">
            <v>7554.3027946696839</v>
          </cell>
          <cell r="X81">
            <v>7554.3027946696839</v>
          </cell>
          <cell r="Y81">
            <v>7554.3027946696839</v>
          </cell>
          <cell r="Z81">
            <v>7554.3027946696839</v>
          </cell>
          <cell r="AA81">
            <v>7554.3027946696839</v>
          </cell>
          <cell r="AB81">
            <v>7554.3027946696839</v>
          </cell>
          <cell r="AC81">
            <v>7554.3027946696839</v>
          </cell>
          <cell r="AD81">
            <v>7554.3027946696839</v>
          </cell>
          <cell r="AE81">
            <v>7554.3027946696839</v>
          </cell>
          <cell r="AF81">
            <v>7554.3027946696839</v>
          </cell>
          <cell r="AG81">
            <v>7554.3027946696839</v>
          </cell>
          <cell r="AH81">
            <v>7554.3027946696839</v>
          </cell>
          <cell r="AI81">
            <v>7554.3027946696839</v>
          </cell>
          <cell r="AJ81">
            <v>7554.3027946696839</v>
          </cell>
        </row>
      </sheetData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ustomer Time"/>
      <sheetName val="QUOTE- P&amp;L Aguas"/>
      <sheetName val="INPUTS"/>
      <sheetName val="INPUTS-Specials"/>
      <sheetName val="DEFAULTS-Override"/>
      <sheetName val="OUTPUTS"/>
      <sheetName val="P &amp; L"/>
      <sheetName val="P&amp;LDetail"/>
      <sheetName val="Mfg Summary"/>
      <sheetName val="LaborDetail"/>
      <sheetName val="MaterialDetail"/>
      <sheetName val="WarrantyDetail"/>
      <sheetName val="Tables"/>
      <sheetName val="Modif Log"/>
      <sheetName val="NRE"/>
    </sheetNames>
    <sheetDataSet>
      <sheetData sheetId="0" refreshError="1"/>
      <sheetData sheetId="1" refreshError="1"/>
      <sheetData sheetId="2" refreshError="1">
        <row r="10">
          <cell r="C10">
            <v>16812</v>
          </cell>
        </row>
        <row r="11">
          <cell r="C11" t="str">
            <v>Medical</v>
          </cell>
        </row>
        <row r="13">
          <cell r="B13" t="str">
            <v>Volume band</v>
          </cell>
          <cell r="D13" t="str">
            <v>ITEM1</v>
          </cell>
          <cell r="E13" t="str">
            <v>ITEM2</v>
          </cell>
          <cell r="F13" t="str">
            <v>ITEM3</v>
          </cell>
          <cell r="G13" t="str">
            <v>ITEM4</v>
          </cell>
          <cell r="H13" t="str">
            <v>ITEM5</v>
          </cell>
          <cell r="I13" t="str">
            <v>ITEM6</v>
          </cell>
          <cell r="J13" t="str">
            <v>ITEM7</v>
          </cell>
          <cell r="K13" t="str">
            <v>ITEM8</v>
          </cell>
          <cell r="L13" t="str">
            <v>ITEM9</v>
          </cell>
          <cell r="M13" t="str">
            <v>ITEM10</v>
          </cell>
          <cell r="N13" t="str">
            <v>ITEM11</v>
          </cell>
          <cell r="O13" t="str">
            <v>ITEM12</v>
          </cell>
          <cell r="P13" t="str">
            <v>ITEM13</v>
          </cell>
          <cell r="Q13" t="str">
            <v>ITEM14</v>
          </cell>
          <cell r="R13" t="str">
            <v>ITEM15</v>
          </cell>
          <cell r="S13" t="str">
            <v>ITEM16</v>
          </cell>
          <cell r="T13" t="str">
            <v>ITEM17</v>
          </cell>
          <cell r="U13" t="str">
            <v>ITEM18</v>
          </cell>
          <cell r="V13" t="str">
            <v>ITEM19</v>
          </cell>
          <cell r="W13" t="str">
            <v>ITEM20</v>
          </cell>
          <cell r="X13" t="str">
            <v>ITEM21</v>
          </cell>
          <cell r="Y13" t="str">
            <v>ITEM22</v>
          </cell>
          <cell r="Z13" t="str">
            <v>ITEM23</v>
          </cell>
          <cell r="AA13" t="str">
            <v>ITEM24</v>
          </cell>
          <cell r="AB13" t="str">
            <v>ITEM25</v>
          </cell>
          <cell r="AC13" t="str">
            <v>ITEM26</v>
          </cell>
          <cell r="AD13" t="str">
            <v>ITEM27</v>
          </cell>
          <cell r="AE13" t="str">
            <v>ITEM28</v>
          </cell>
          <cell r="AF13" t="str">
            <v>ITEM29</v>
          </cell>
          <cell r="AG13" t="str">
            <v>ITEM30</v>
          </cell>
        </row>
        <row r="14">
          <cell r="A14">
            <v>2</v>
          </cell>
          <cell r="B14" t="str">
            <v>Production Type</v>
          </cell>
          <cell r="D14" t="str">
            <v>LARGE BOX</v>
          </cell>
          <cell r="E14" t="str">
            <v>LARGE BOX</v>
          </cell>
          <cell r="F14" t="str">
            <v>LARGE BOX</v>
          </cell>
          <cell r="G14" t="str">
            <v>LARGE BOX</v>
          </cell>
          <cell r="H14" t="str">
            <v>LARGE BOX</v>
          </cell>
          <cell r="I14" t="str">
            <v>LARGE BOX</v>
          </cell>
          <cell r="J14" t="str">
            <v>LARGE BOX</v>
          </cell>
          <cell r="K14" t="str">
            <v>LARGE BOX</v>
          </cell>
          <cell r="L14" t="str">
            <v>LARGE BOX</v>
          </cell>
          <cell r="M14" t="str">
            <v>LARGE BOX</v>
          </cell>
          <cell r="N14" t="str">
            <v>LARGE BOX</v>
          </cell>
          <cell r="O14" t="str">
            <v>LARGE BOX</v>
          </cell>
          <cell r="P14" t="str">
            <v>PCBA</v>
          </cell>
          <cell r="Q14" t="str">
            <v>PCBA</v>
          </cell>
          <cell r="R14" t="str">
            <v>PCBA</v>
          </cell>
          <cell r="S14" t="str">
            <v>PCBA</v>
          </cell>
          <cell r="T14" t="str">
            <v>PCBA</v>
          </cell>
          <cell r="U14" t="str">
            <v>PCBA</v>
          </cell>
          <cell r="V14" t="str">
            <v>PCBA</v>
          </cell>
          <cell r="W14" t="str">
            <v>PCBA</v>
          </cell>
          <cell r="X14" t="str">
            <v>PCBA</v>
          </cell>
          <cell r="Y14" t="str">
            <v>PCBA</v>
          </cell>
          <cell r="Z14" t="str">
            <v>PCBA</v>
          </cell>
          <cell r="AA14" t="str">
            <v>PCBA</v>
          </cell>
          <cell r="AB14" t="str">
            <v>PCBA</v>
          </cell>
          <cell r="AC14" t="str">
            <v>PCBA</v>
          </cell>
          <cell r="AD14" t="str">
            <v>PCBA</v>
          </cell>
          <cell r="AE14" t="str">
            <v>PCBA</v>
          </cell>
          <cell r="AF14" t="str">
            <v>PCBA</v>
          </cell>
          <cell r="AG14" t="str">
            <v>PCBA</v>
          </cell>
        </row>
        <row r="15">
          <cell r="A15">
            <v>3</v>
          </cell>
          <cell r="B15" t="str">
            <v>Customer PN</v>
          </cell>
          <cell r="D15" t="str">
            <v xml:space="preserve">CD3700CS </v>
          </cell>
          <cell r="E15" t="str">
            <v>CD3700SL</v>
          </cell>
          <cell r="F15" t="str">
            <v>CDRUBY</v>
          </cell>
          <cell r="G15" t="str">
            <v xml:space="preserve">CD3700CS </v>
          </cell>
          <cell r="H15" t="str">
            <v>CD3700SL</v>
          </cell>
          <cell r="I15" t="str">
            <v>CDRUBY</v>
          </cell>
          <cell r="J15" t="str">
            <v xml:space="preserve">CD3700CS </v>
          </cell>
          <cell r="K15" t="str">
            <v>CD3700SL</v>
          </cell>
          <cell r="L15" t="str">
            <v>CDRUBY</v>
          </cell>
          <cell r="M15" t="str">
            <v xml:space="preserve">CD3700CS </v>
          </cell>
          <cell r="N15" t="str">
            <v>CD3700SL</v>
          </cell>
          <cell r="O15" t="str">
            <v>CDRUBY</v>
          </cell>
          <cell r="P15" t="str">
            <v>XXX-XXX</v>
          </cell>
          <cell r="Q15" t="str">
            <v>XXX-XXX</v>
          </cell>
          <cell r="R15" t="str">
            <v>XXX-XXX</v>
          </cell>
          <cell r="S15" t="str">
            <v>XXX-XXX</v>
          </cell>
          <cell r="T15" t="str">
            <v>XXX-XXX</v>
          </cell>
          <cell r="U15" t="str">
            <v>XXX-XXX</v>
          </cell>
          <cell r="V15" t="str">
            <v>XXX-XXX</v>
          </cell>
          <cell r="W15" t="str">
            <v>XXX-XXX</v>
          </cell>
          <cell r="X15" t="str">
            <v>XXX-XXX</v>
          </cell>
          <cell r="Y15" t="str">
            <v>XXX-XXX</v>
          </cell>
          <cell r="Z15" t="str">
            <v>XXX-XXX</v>
          </cell>
          <cell r="AA15" t="str">
            <v>XXX-XXX</v>
          </cell>
          <cell r="AB15" t="str">
            <v>XXX-XXX</v>
          </cell>
          <cell r="AC15" t="str">
            <v>XXX-XXX</v>
          </cell>
          <cell r="AD15" t="str">
            <v>XXX-XXX</v>
          </cell>
          <cell r="AE15" t="str">
            <v>XXX-XXX</v>
          </cell>
          <cell r="AF15" t="str">
            <v>XXX-XXX</v>
          </cell>
          <cell r="AG15" t="str">
            <v>XXX-XXX</v>
          </cell>
        </row>
        <row r="16">
          <cell r="A16">
            <v>4</v>
          </cell>
          <cell r="B16" t="str">
            <v>Production site</v>
          </cell>
          <cell r="D16" t="str">
            <v>Kallang</v>
          </cell>
          <cell r="E16" t="str">
            <v>Kallang</v>
          </cell>
          <cell r="F16" t="str">
            <v>Kallang</v>
          </cell>
          <cell r="G16" t="str">
            <v>Kallang</v>
          </cell>
          <cell r="H16" t="str">
            <v>Kallang</v>
          </cell>
          <cell r="I16" t="str">
            <v>Kallang</v>
          </cell>
          <cell r="J16" t="str">
            <v>Aguascalientes</v>
          </cell>
          <cell r="K16" t="str">
            <v>Aguascalientes</v>
          </cell>
          <cell r="L16" t="str">
            <v>Aguascalientes</v>
          </cell>
          <cell r="M16" t="str">
            <v>Aguascalientes</v>
          </cell>
          <cell r="N16" t="str">
            <v>Aguascalientes</v>
          </cell>
          <cell r="O16" t="str">
            <v>Aguascalientes</v>
          </cell>
          <cell r="P16" t="str">
            <v>Aguascalientes</v>
          </cell>
          <cell r="Q16" t="str">
            <v>Aguascalientes</v>
          </cell>
          <cell r="R16" t="str">
            <v>Aguascalientes</v>
          </cell>
          <cell r="S16" t="str">
            <v>Aguascalientes</v>
          </cell>
          <cell r="T16" t="str">
            <v>Aguascalientes</v>
          </cell>
          <cell r="U16" t="str">
            <v>Aguascalientes</v>
          </cell>
          <cell r="V16" t="str">
            <v>Aguascalientes</v>
          </cell>
          <cell r="W16" t="str">
            <v>Aguascalientes</v>
          </cell>
          <cell r="X16" t="str">
            <v>Aguascalientes</v>
          </cell>
          <cell r="Y16" t="str">
            <v>Aguascalientes</v>
          </cell>
          <cell r="Z16" t="str">
            <v>Aguascalientes</v>
          </cell>
          <cell r="AA16" t="str">
            <v>Aguascalientes</v>
          </cell>
          <cell r="AB16" t="str">
            <v>Aguascalientes</v>
          </cell>
          <cell r="AC16" t="str">
            <v>Aguascalientes</v>
          </cell>
          <cell r="AD16" t="str">
            <v>Aguascalientes</v>
          </cell>
          <cell r="AE16" t="str">
            <v>Aguascalientes</v>
          </cell>
          <cell r="AF16" t="str">
            <v>Aguascalientes</v>
          </cell>
          <cell r="AG16" t="str">
            <v>Aguascalientes</v>
          </cell>
        </row>
        <row r="17">
          <cell r="A17">
            <v>5</v>
          </cell>
          <cell r="B17" t="str">
            <v>Inflation Factor</v>
          </cell>
          <cell r="D17">
            <v>1</v>
          </cell>
          <cell r="E17">
            <v>1</v>
          </cell>
          <cell r="F17">
            <v>1</v>
          </cell>
          <cell r="G17">
            <v>1</v>
          </cell>
          <cell r="H17">
            <v>1</v>
          </cell>
          <cell r="I17">
            <v>1</v>
          </cell>
          <cell r="J17">
            <v>1</v>
          </cell>
          <cell r="K17">
            <v>1</v>
          </cell>
          <cell r="L17">
            <v>1</v>
          </cell>
          <cell r="M17">
            <v>1</v>
          </cell>
          <cell r="N17">
            <v>1</v>
          </cell>
          <cell r="O17">
            <v>1</v>
          </cell>
          <cell r="P17">
            <v>1</v>
          </cell>
          <cell r="Q17">
            <v>1</v>
          </cell>
          <cell r="R17">
            <v>1</v>
          </cell>
          <cell r="S17">
            <v>1</v>
          </cell>
          <cell r="T17">
            <v>1</v>
          </cell>
          <cell r="U17">
            <v>1</v>
          </cell>
          <cell r="V17">
            <v>1</v>
          </cell>
          <cell r="W17">
            <v>1</v>
          </cell>
          <cell r="X17">
            <v>1</v>
          </cell>
          <cell r="Y17">
            <v>1</v>
          </cell>
          <cell r="Z17">
            <v>1</v>
          </cell>
          <cell r="AA17">
            <v>1</v>
          </cell>
          <cell r="AB17">
            <v>1</v>
          </cell>
          <cell r="AC17">
            <v>1</v>
          </cell>
          <cell r="AD17">
            <v>1</v>
          </cell>
          <cell r="AE17">
            <v>1</v>
          </cell>
          <cell r="AF17">
            <v>1</v>
          </cell>
          <cell r="AG17">
            <v>1</v>
          </cell>
        </row>
        <row r="18">
          <cell r="A18">
            <v>6</v>
          </cell>
          <cell r="B18" t="str">
            <v>Timeframe (months)    (minimum is 0.25 for 1 wk)</v>
          </cell>
          <cell r="D18">
            <v>12</v>
          </cell>
          <cell r="E18">
            <v>12</v>
          </cell>
          <cell r="F18">
            <v>12</v>
          </cell>
          <cell r="G18">
            <v>12</v>
          </cell>
          <cell r="H18">
            <v>12</v>
          </cell>
          <cell r="I18">
            <v>12</v>
          </cell>
          <cell r="J18">
            <v>12</v>
          </cell>
          <cell r="K18">
            <v>12</v>
          </cell>
          <cell r="L18">
            <v>12</v>
          </cell>
          <cell r="M18">
            <v>12</v>
          </cell>
          <cell r="N18">
            <v>12</v>
          </cell>
          <cell r="O18">
            <v>12</v>
          </cell>
          <cell r="P18">
            <v>12</v>
          </cell>
          <cell r="Q18">
            <v>12</v>
          </cell>
          <cell r="R18">
            <v>12</v>
          </cell>
          <cell r="S18">
            <v>12</v>
          </cell>
          <cell r="T18">
            <v>12</v>
          </cell>
          <cell r="U18">
            <v>12</v>
          </cell>
          <cell r="V18">
            <v>12</v>
          </cell>
          <cell r="W18">
            <v>12</v>
          </cell>
          <cell r="X18">
            <v>12</v>
          </cell>
          <cell r="Y18">
            <v>12</v>
          </cell>
          <cell r="Z18">
            <v>12</v>
          </cell>
          <cell r="AA18">
            <v>12</v>
          </cell>
          <cell r="AB18">
            <v>12</v>
          </cell>
          <cell r="AC18">
            <v>12</v>
          </cell>
          <cell r="AD18">
            <v>12</v>
          </cell>
          <cell r="AE18">
            <v>12</v>
          </cell>
          <cell r="AF18">
            <v>12</v>
          </cell>
          <cell r="AG18">
            <v>12</v>
          </cell>
        </row>
        <row r="19">
          <cell r="B19" t="str">
            <v>Quoted volume</v>
          </cell>
          <cell r="D19">
            <v>100</v>
          </cell>
          <cell r="E19">
            <v>100</v>
          </cell>
          <cell r="F19">
            <v>500</v>
          </cell>
          <cell r="G19">
            <v>250</v>
          </cell>
          <cell r="H19">
            <v>250</v>
          </cell>
          <cell r="I19">
            <v>750</v>
          </cell>
          <cell r="J19">
            <v>100</v>
          </cell>
          <cell r="K19">
            <v>100</v>
          </cell>
          <cell r="L19">
            <v>500</v>
          </cell>
          <cell r="M19">
            <v>250</v>
          </cell>
          <cell r="N19">
            <v>250</v>
          </cell>
          <cell r="O19">
            <v>750</v>
          </cell>
          <cell r="P19">
            <v>1</v>
          </cell>
          <cell r="Q19">
            <v>1</v>
          </cell>
          <cell r="R19">
            <v>1</v>
          </cell>
          <cell r="S19">
            <v>1</v>
          </cell>
          <cell r="T19">
            <v>1</v>
          </cell>
          <cell r="U19">
            <v>1</v>
          </cell>
          <cell r="V19">
            <v>1</v>
          </cell>
          <cell r="W19">
            <v>1</v>
          </cell>
          <cell r="X19">
            <v>1</v>
          </cell>
          <cell r="Y19">
            <v>1</v>
          </cell>
          <cell r="Z19">
            <v>1</v>
          </cell>
          <cell r="AA19">
            <v>1</v>
          </cell>
          <cell r="AB19">
            <v>1</v>
          </cell>
          <cell r="AC19">
            <v>1</v>
          </cell>
          <cell r="AD19">
            <v>1</v>
          </cell>
          <cell r="AE19">
            <v>1</v>
          </cell>
          <cell r="AF19">
            <v>1</v>
          </cell>
          <cell r="AG19">
            <v>1</v>
          </cell>
        </row>
        <row r="21">
          <cell r="B21" t="str">
            <v>PCBA+BOX MATERIAL Section</v>
          </cell>
          <cell r="C21" t="str">
            <v>Notes</v>
          </cell>
        </row>
        <row r="22">
          <cell r="B22" t="str">
            <v>Turnkey</v>
          </cell>
        </row>
        <row r="23">
          <cell r="B23" t="str">
            <v xml:space="preserve">RM Cost (Turnkey) </v>
          </cell>
          <cell r="C23" t="str">
            <v>USD</v>
          </cell>
          <cell r="D23">
            <v>13665.960999999999</v>
          </cell>
          <cell r="E23">
            <v>18353.311000000002</v>
          </cell>
          <cell r="F23">
            <v>20939.398000000001</v>
          </cell>
          <cell r="G23">
            <v>13665.960999999999</v>
          </cell>
          <cell r="H23">
            <v>18353.311000000002</v>
          </cell>
          <cell r="I23">
            <v>20939.398000000001</v>
          </cell>
          <cell r="J23">
            <v>13665.960999999999</v>
          </cell>
          <cell r="K23">
            <v>18353.311000000002</v>
          </cell>
          <cell r="L23">
            <v>20939.398000000001</v>
          </cell>
          <cell r="M23">
            <v>13665.960999999999</v>
          </cell>
          <cell r="N23">
            <v>18353.311000000002</v>
          </cell>
          <cell r="O23">
            <v>20939.398000000001</v>
          </cell>
          <cell r="P23">
            <v>1</v>
          </cell>
          <cell r="Q23">
            <v>1</v>
          </cell>
          <cell r="R23">
            <v>1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1</v>
          </cell>
          <cell r="AA23">
            <v>1</v>
          </cell>
          <cell r="AB23">
            <v>1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</row>
        <row r="24">
          <cell r="B24" t="str">
            <v>PPV</v>
          </cell>
          <cell r="C24" t="str">
            <v>% of RM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0</v>
          </cell>
          <cell r="AE24">
            <v>0</v>
          </cell>
          <cell r="AF24">
            <v>0</v>
          </cell>
          <cell r="AG24">
            <v>0</v>
          </cell>
        </row>
        <row r="25">
          <cell r="A25">
            <v>13</v>
          </cell>
          <cell r="B25" t="str">
            <v>Number of Line Items (Turnkey)</v>
          </cell>
          <cell r="D25">
            <v>1388</v>
          </cell>
          <cell r="E25">
            <v>1714</v>
          </cell>
          <cell r="F25">
            <v>899</v>
          </cell>
          <cell r="G25">
            <v>1388</v>
          </cell>
          <cell r="H25">
            <v>1714</v>
          </cell>
          <cell r="I25">
            <v>899</v>
          </cell>
          <cell r="J25">
            <v>1388</v>
          </cell>
          <cell r="K25">
            <v>1714</v>
          </cell>
          <cell r="L25">
            <v>899</v>
          </cell>
          <cell r="M25">
            <v>1388</v>
          </cell>
          <cell r="N25">
            <v>1714</v>
          </cell>
          <cell r="O25">
            <v>899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1</v>
          </cell>
          <cell r="AA25">
            <v>1</v>
          </cell>
          <cell r="AB25">
            <v>1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</row>
        <row r="26">
          <cell r="B26" t="str">
            <v>DPO</v>
          </cell>
          <cell r="C26" t="str">
            <v>Days</v>
          </cell>
          <cell r="D26">
            <v>45</v>
          </cell>
          <cell r="E26">
            <v>45</v>
          </cell>
          <cell r="F26">
            <v>45</v>
          </cell>
          <cell r="G26">
            <v>45</v>
          </cell>
          <cell r="H26">
            <v>45</v>
          </cell>
          <cell r="I26">
            <v>45</v>
          </cell>
          <cell r="J26">
            <v>45</v>
          </cell>
          <cell r="K26">
            <v>45</v>
          </cell>
          <cell r="L26">
            <v>45</v>
          </cell>
          <cell r="M26">
            <v>45</v>
          </cell>
          <cell r="N26">
            <v>45</v>
          </cell>
          <cell r="O26">
            <v>45</v>
          </cell>
          <cell r="P26">
            <v>45</v>
          </cell>
          <cell r="Q26">
            <v>45</v>
          </cell>
          <cell r="R26">
            <v>45</v>
          </cell>
          <cell r="S26">
            <v>45</v>
          </cell>
          <cell r="T26">
            <v>45</v>
          </cell>
          <cell r="U26">
            <v>45</v>
          </cell>
          <cell r="V26">
            <v>45</v>
          </cell>
          <cell r="W26">
            <v>45</v>
          </cell>
          <cell r="X26">
            <v>45</v>
          </cell>
          <cell r="Y26">
            <v>45</v>
          </cell>
          <cell r="Z26">
            <v>45</v>
          </cell>
          <cell r="AA26">
            <v>45</v>
          </cell>
          <cell r="AB26">
            <v>45</v>
          </cell>
          <cell r="AC26">
            <v>45</v>
          </cell>
          <cell r="AD26">
            <v>45</v>
          </cell>
          <cell r="AE26">
            <v>45</v>
          </cell>
          <cell r="AF26">
            <v>45</v>
          </cell>
          <cell r="AG26">
            <v>45</v>
          </cell>
        </row>
        <row r="27">
          <cell r="B27" t="str">
            <v>DSO</v>
          </cell>
          <cell r="C27" t="str">
            <v>Days</v>
          </cell>
          <cell r="D27">
            <v>30</v>
          </cell>
          <cell r="E27">
            <v>30</v>
          </cell>
          <cell r="F27">
            <v>30</v>
          </cell>
          <cell r="G27">
            <v>30</v>
          </cell>
          <cell r="H27">
            <v>30</v>
          </cell>
          <cell r="I27">
            <v>30</v>
          </cell>
          <cell r="J27">
            <v>30</v>
          </cell>
          <cell r="K27">
            <v>30</v>
          </cell>
          <cell r="L27">
            <v>30</v>
          </cell>
          <cell r="M27">
            <v>30</v>
          </cell>
          <cell r="N27">
            <v>30</v>
          </cell>
          <cell r="O27">
            <v>30</v>
          </cell>
          <cell r="P27">
            <v>30</v>
          </cell>
          <cell r="Q27">
            <v>30</v>
          </cell>
          <cell r="R27">
            <v>30</v>
          </cell>
          <cell r="S27">
            <v>30</v>
          </cell>
          <cell r="T27">
            <v>30</v>
          </cell>
          <cell r="U27">
            <v>30</v>
          </cell>
          <cell r="V27">
            <v>30</v>
          </cell>
          <cell r="W27">
            <v>30</v>
          </cell>
          <cell r="X27">
            <v>30</v>
          </cell>
          <cell r="Y27">
            <v>30</v>
          </cell>
          <cell r="Z27">
            <v>30</v>
          </cell>
          <cell r="AA27">
            <v>30</v>
          </cell>
          <cell r="AB27">
            <v>30</v>
          </cell>
          <cell r="AC27">
            <v>30</v>
          </cell>
          <cell r="AD27">
            <v>30</v>
          </cell>
          <cell r="AE27">
            <v>30</v>
          </cell>
          <cell r="AF27">
            <v>30</v>
          </cell>
          <cell r="AG27">
            <v>30</v>
          </cell>
        </row>
        <row r="28">
          <cell r="B28" t="str">
            <v>Consigned</v>
          </cell>
        </row>
        <row r="29">
          <cell r="B29" t="str">
            <v>RM Cost (Consigned)</v>
          </cell>
          <cell r="C29" t="str">
            <v>USD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0">
          <cell r="A30">
            <v>18</v>
          </cell>
          <cell r="B30" t="str">
            <v>Number of Line Items (Consigned)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</row>
        <row r="31">
          <cell r="D31" t="str">
            <v xml:space="preserve"> </v>
          </cell>
          <cell r="E31" t="str">
            <v xml:space="preserve"> </v>
          </cell>
          <cell r="F31" t="str">
            <v xml:space="preserve"> </v>
          </cell>
          <cell r="G31" t="str">
            <v xml:space="preserve"> </v>
          </cell>
          <cell r="H31" t="str">
            <v xml:space="preserve"> </v>
          </cell>
          <cell r="I31" t="str">
            <v xml:space="preserve"> </v>
          </cell>
          <cell r="J31" t="str">
            <v xml:space="preserve"> </v>
          </cell>
          <cell r="K31" t="str">
            <v xml:space="preserve"> </v>
          </cell>
          <cell r="L31" t="str">
            <v xml:space="preserve"> </v>
          </cell>
          <cell r="M31" t="str">
            <v xml:space="preserve"> </v>
          </cell>
          <cell r="N31" t="str">
            <v xml:space="preserve"> </v>
          </cell>
          <cell r="O31" t="str">
            <v xml:space="preserve"> </v>
          </cell>
          <cell r="P31" t="str">
            <v xml:space="preserve"> </v>
          </cell>
          <cell r="Q31" t="str">
            <v xml:space="preserve"> </v>
          </cell>
          <cell r="R31" t="str">
            <v xml:space="preserve"> </v>
          </cell>
          <cell r="S31" t="str">
            <v xml:space="preserve"> </v>
          </cell>
          <cell r="T31" t="str">
            <v xml:space="preserve"> </v>
          </cell>
          <cell r="U31" t="str">
            <v xml:space="preserve"> </v>
          </cell>
          <cell r="V31" t="str">
            <v xml:space="preserve"> </v>
          </cell>
          <cell r="W31" t="str">
            <v xml:space="preserve"> </v>
          </cell>
          <cell r="X31" t="str">
            <v xml:space="preserve"> </v>
          </cell>
          <cell r="Y31" t="str">
            <v xml:space="preserve"> </v>
          </cell>
          <cell r="Z31" t="str">
            <v xml:space="preserve"> </v>
          </cell>
          <cell r="AA31" t="str">
            <v xml:space="preserve"> </v>
          </cell>
          <cell r="AB31" t="str">
            <v xml:space="preserve"> </v>
          </cell>
          <cell r="AC31" t="str">
            <v xml:space="preserve"> </v>
          </cell>
          <cell r="AD31" t="str">
            <v xml:space="preserve"> </v>
          </cell>
          <cell r="AE31" t="str">
            <v xml:space="preserve"> </v>
          </cell>
          <cell r="AF31" t="str">
            <v xml:space="preserve"> </v>
          </cell>
          <cell r="AG31" t="str">
            <v xml:space="preserve"> </v>
          </cell>
        </row>
        <row r="32">
          <cell r="B32" t="str">
            <v>Finished goods</v>
          </cell>
        </row>
        <row r="33">
          <cell r="B33" t="str">
            <v xml:space="preserve">Number of shipments </v>
          </cell>
          <cell r="C33" t="str">
            <v>Monthly</v>
          </cell>
          <cell r="D33">
            <v>2</v>
          </cell>
          <cell r="E33">
            <v>2</v>
          </cell>
          <cell r="F33">
            <v>2</v>
          </cell>
          <cell r="G33">
            <v>2</v>
          </cell>
          <cell r="H33">
            <v>2</v>
          </cell>
          <cell r="I33">
            <v>2</v>
          </cell>
          <cell r="J33">
            <v>2</v>
          </cell>
          <cell r="K33">
            <v>2</v>
          </cell>
          <cell r="L33">
            <v>2</v>
          </cell>
          <cell r="M33">
            <v>2</v>
          </cell>
          <cell r="N33">
            <v>2</v>
          </cell>
          <cell r="O33">
            <v>2</v>
          </cell>
          <cell r="P33">
            <v>4</v>
          </cell>
          <cell r="Q33">
            <v>4</v>
          </cell>
          <cell r="R33">
            <v>4</v>
          </cell>
          <cell r="S33">
            <v>4</v>
          </cell>
          <cell r="T33">
            <v>4</v>
          </cell>
          <cell r="U33">
            <v>4</v>
          </cell>
          <cell r="V33">
            <v>4</v>
          </cell>
          <cell r="W33">
            <v>4</v>
          </cell>
          <cell r="X33">
            <v>4</v>
          </cell>
          <cell r="Y33">
            <v>4</v>
          </cell>
          <cell r="Z33">
            <v>4</v>
          </cell>
          <cell r="AA33">
            <v>4</v>
          </cell>
          <cell r="AB33">
            <v>4</v>
          </cell>
          <cell r="AC33">
            <v>4</v>
          </cell>
          <cell r="AD33">
            <v>4</v>
          </cell>
          <cell r="AE33">
            <v>4</v>
          </cell>
          <cell r="AF33">
            <v>4</v>
          </cell>
          <cell r="AG33">
            <v>4</v>
          </cell>
        </row>
        <row r="34">
          <cell r="B34" t="str">
            <v xml:space="preserve">Std Packaging Mtl Cost </v>
          </cell>
          <cell r="C34" t="str">
            <v>USD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0.2</v>
          </cell>
          <cell r="Q34">
            <v>0.2</v>
          </cell>
          <cell r="R34">
            <v>0.2</v>
          </cell>
          <cell r="S34">
            <v>0.2</v>
          </cell>
          <cell r="T34">
            <v>0.2</v>
          </cell>
          <cell r="U34">
            <v>0.2</v>
          </cell>
          <cell r="V34">
            <v>0.2</v>
          </cell>
          <cell r="W34">
            <v>0.2</v>
          </cell>
          <cell r="X34">
            <v>0.2</v>
          </cell>
          <cell r="Y34">
            <v>0.2</v>
          </cell>
          <cell r="Z34">
            <v>0.2</v>
          </cell>
          <cell r="AA34">
            <v>0.2</v>
          </cell>
          <cell r="AB34">
            <v>0.2</v>
          </cell>
          <cell r="AC34">
            <v>0.2</v>
          </cell>
          <cell r="AD34">
            <v>0.2</v>
          </cell>
          <cell r="AE34">
            <v>0.2</v>
          </cell>
          <cell r="AF34">
            <v>0.2</v>
          </cell>
          <cell r="AG34">
            <v>0.2</v>
          </cell>
        </row>
        <row r="35">
          <cell r="B35" t="str">
            <v>Offsite (rental) for Warehouse</v>
          </cell>
          <cell r="C35" t="str">
            <v>Sq ft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0</v>
          </cell>
          <cell r="AG35">
            <v>0</v>
          </cell>
        </row>
        <row r="36">
          <cell r="B36" t="str">
            <v>Offsite (rental) Manufacturing</v>
          </cell>
          <cell r="C36" t="str">
            <v>Sq ft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</row>
        <row r="38">
          <cell r="B38" t="str">
            <v>PCBA STANDARD Section</v>
          </cell>
        </row>
        <row r="39">
          <cell r="A39">
            <v>27</v>
          </cell>
          <cell r="B39" t="str">
            <v>SMT components</v>
          </cell>
          <cell r="C39" t="str">
            <v># per board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</row>
        <row r="40">
          <cell r="B40" t="str">
            <v>Number of SMT Line Items (if blank default used)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T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  <cell r="Z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0</v>
          </cell>
          <cell r="AE40">
            <v>0</v>
          </cell>
          <cell r="AF40">
            <v>0</v>
          </cell>
          <cell r="AG40">
            <v>0</v>
          </cell>
        </row>
        <row r="42">
          <cell r="B42" t="str">
            <v>Single/Double Sided SMT</v>
          </cell>
          <cell r="C42" t="str">
            <v>PCB</v>
          </cell>
          <cell r="D42" t="str">
            <v>Single</v>
          </cell>
          <cell r="E42" t="str">
            <v>Single</v>
          </cell>
          <cell r="F42" t="str">
            <v>Single</v>
          </cell>
          <cell r="G42" t="str">
            <v>Single</v>
          </cell>
          <cell r="H42" t="str">
            <v>Single</v>
          </cell>
          <cell r="I42" t="str">
            <v>Single</v>
          </cell>
          <cell r="J42" t="str">
            <v>Single</v>
          </cell>
          <cell r="K42" t="str">
            <v>Single</v>
          </cell>
          <cell r="L42" t="str">
            <v>Single</v>
          </cell>
          <cell r="M42" t="str">
            <v>Single</v>
          </cell>
          <cell r="N42" t="str">
            <v>Single</v>
          </cell>
          <cell r="O42" t="str">
            <v>Single</v>
          </cell>
          <cell r="P42" t="str">
            <v>Single</v>
          </cell>
          <cell r="Q42" t="str">
            <v>Single</v>
          </cell>
          <cell r="R42" t="str">
            <v>Single</v>
          </cell>
          <cell r="S42" t="str">
            <v>Single</v>
          </cell>
          <cell r="T42" t="str">
            <v>Single</v>
          </cell>
          <cell r="U42" t="str">
            <v>Single</v>
          </cell>
          <cell r="V42" t="str">
            <v>Single</v>
          </cell>
          <cell r="W42" t="str">
            <v>Single</v>
          </cell>
          <cell r="X42" t="str">
            <v>Single</v>
          </cell>
          <cell r="Y42" t="str">
            <v>Single</v>
          </cell>
          <cell r="Z42" t="str">
            <v>Single</v>
          </cell>
          <cell r="AA42" t="str">
            <v>Single</v>
          </cell>
          <cell r="AB42" t="str">
            <v>Single</v>
          </cell>
          <cell r="AC42" t="str">
            <v>Single</v>
          </cell>
          <cell r="AD42" t="str">
            <v>Single</v>
          </cell>
          <cell r="AE42" t="str">
            <v>Single</v>
          </cell>
          <cell r="AF42" t="str">
            <v>Single</v>
          </cell>
          <cell r="AG42" t="str">
            <v>Single</v>
          </cell>
        </row>
        <row r="43">
          <cell r="B43" t="str">
            <v>Solder Paste</v>
          </cell>
          <cell r="C43" t="str">
            <v>Type</v>
          </cell>
          <cell r="D43" t="str">
            <v>Standard</v>
          </cell>
          <cell r="E43" t="str">
            <v>Standard</v>
          </cell>
          <cell r="F43" t="str">
            <v>Standard</v>
          </cell>
          <cell r="G43" t="str">
            <v>Standard</v>
          </cell>
          <cell r="H43" t="str">
            <v>Standard</v>
          </cell>
          <cell r="I43" t="str">
            <v>Standard</v>
          </cell>
          <cell r="J43" t="str">
            <v>Standard</v>
          </cell>
          <cell r="K43" t="str">
            <v>Standard</v>
          </cell>
          <cell r="L43" t="str">
            <v>Standard</v>
          </cell>
          <cell r="M43" t="str">
            <v>Standard</v>
          </cell>
          <cell r="N43" t="str">
            <v>Standard</v>
          </cell>
          <cell r="O43" t="str">
            <v>Standard</v>
          </cell>
          <cell r="P43" t="str">
            <v>Standard</v>
          </cell>
          <cell r="Q43" t="str">
            <v>Standard</v>
          </cell>
          <cell r="R43" t="str">
            <v>Standard</v>
          </cell>
          <cell r="S43" t="str">
            <v>Standard</v>
          </cell>
          <cell r="T43" t="str">
            <v>Standard</v>
          </cell>
          <cell r="U43" t="str">
            <v>Standard</v>
          </cell>
          <cell r="V43" t="str">
            <v>Standard</v>
          </cell>
          <cell r="W43" t="str">
            <v>Standard</v>
          </cell>
          <cell r="X43" t="str">
            <v>Standard</v>
          </cell>
          <cell r="Y43" t="str">
            <v>Standard</v>
          </cell>
          <cell r="Z43" t="str">
            <v>Standard</v>
          </cell>
          <cell r="AA43" t="str">
            <v>Standard</v>
          </cell>
          <cell r="AB43" t="str">
            <v>Standard</v>
          </cell>
          <cell r="AC43" t="str">
            <v>Standard</v>
          </cell>
          <cell r="AD43" t="str">
            <v>Standard</v>
          </cell>
          <cell r="AE43" t="str">
            <v>Standard</v>
          </cell>
          <cell r="AF43" t="str">
            <v>Standard</v>
          </cell>
          <cell r="AG43" t="str">
            <v>Standard</v>
          </cell>
        </row>
        <row r="44">
          <cell r="B44" t="str">
            <v>Nitrogen Reflow</v>
          </cell>
          <cell r="C44" t="str">
            <v>Y / N</v>
          </cell>
          <cell r="D44" t="str">
            <v>N</v>
          </cell>
          <cell r="E44" t="str">
            <v>N</v>
          </cell>
          <cell r="F44" t="str">
            <v>N</v>
          </cell>
          <cell r="G44" t="str">
            <v>N</v>
          </cell>
          <cell r="H44" t="str">
            <v>N</v>
          </cell>
          <cell r="I44" t="str">
            <v>N</v>
          </cell>
          <cell r="J44" t="str">
            <v>N</v>
          </cell>
          <cell r="K44" t="str">
            <v>N</v>
          </cell>
          <cell r="L44" t="str">
            <v>N</v>
          </cell>
          <cell r="M44" t="str">
            <v>N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N</v>
          </cell>
          <cell r="R44" t="str">
            <v>N</v>
          </cell>
          <cell r="S44" t="str">
            <v>N</v>
          </cell>
          <cell r="T44" t="str">
            <v>N</v>
          </cell>
          <cell r="U44" t="str">
            <v>N</v>
          </cell>
          <cell r="V44" t="str">
            <v>N</v>
          </cell>
          <cell r="W44" t="str">
            <v>N</v>
          </cell>
          <cell r="X44" t="str">
            <v>N</v>
          </cell>
          <cell r="Y44" t="str">
            <v>N</v>
          </cell>
          <cell r="Z44" t="str">
            <v>N</v>
          </cell>
          <cell r="AA44" t="str">
            <v>N</v>
          </cell>
          <cell r="AB44" t="str">
            <v>N</v>
          </cell>
          <cell r="AC44" t="str">
            <v>N</v>
          </cell>
          <cell r="AD44" t="str">
            <v>N</v>
          </cell>
          <cell r="AE44" t="str">
            <v>N</v>
          </cell>
          <cell r="AF44" t="str">
            <v>N</v>
          </cell>
          <cell r="AG44" t="str">
            <v>N</v>
          </cell>
        </row>
        <row r="46">
          <cell r="A46">
            <v>34</v>
          </cell>
          <cell r="B46" t="str">
            <v>Hand Load components</v>
          </cell>
          <cell r="C46" t="str">
            <v># per board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</row>
        <row r="47">
          <cell r="B47" t="str">
            <v>Handload Time (if blank default used)</v>
          </cell>
          <cell r="C47" t="str">
            <v>minutes</v>
          </cell>
        </row>
        <row r="49">
          <cell r="A49">
            <v>37</v>
          </cell>
          <cell r="B49" t="str">
            <v>Mechanical components</v>
          </cell>
          <cell r="C49" t="str">
            <v># per board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</row>
        <row r="50">
          <cell r="B50" t="str">
            <v>Mech. Assy Time (if blank default used)</v>
          </cell>
          <cell r="C50" t="str">
            <v>minutes</v>
          </cell>
        </row>
        <row r="52">
          <cell r="B52" t="str">
            <v>In-Circuit Test</v>
          </cell>
          <cell r="C52" t="str">
            <v>Type</v>
          </cell>
          <cell r="D52" t="str">
            <v>No ICT</v>
          </cell>
          <cell r="E52" t="str">
            <v>No ICT</v>
          </cell>
          <cell r="F52" t="str">
            <v>No ICT</v>
          </cell>
          <cell r="G52" t="str">
            <v>No ICT</v>
          </cell>
          <cell r="H52" t="str">
            <v>No ICT</v>
          </cell>
          <cell r="I52" t="str">
            <v>No ICT</v>
          </cell>
          <cell r="J52" t="str">
            <v>No ICT</v>
          </cell>
          <cell r="K52" t="str">
            <v>No ICT</v>
          </cell>
          <cell r="L52" t="str">
            <v>No ICT</v>
          </cell>
          <cell r="M52" t="str">
            <v>No ICT</v>
          </cell>
          <cell r="N52" t="str">
            <v>No ICT</v>
          </cell>
          <cell r="O52" t="str">
            <v>No ICT</v>
          </cell>
          <cell r="P52" t="str">
            <v>No ICT</v>
          </cell>
          <cell r="Q52" t="str">
            <v>No ICT</v>
          </cell>
          <cell r="R52" t="str">
            <v>No ICT</v>
          </cell>
          <cell r="S52" t="str">
            <v>No ICT</v>
          </cell>
          <cell r="T52" t="str">
            <v>No ICT</v>
          </cell>
          <cell r="U52" t="str">
            <v>No ICT</v>
          </cell>
          <cell r="V52" t="str">
            <v>No ICT</v>
          </cell>
          <cell r="W52" t="str">
            <v>No ICT</v>
          </cell>
          <cell r="X52" t="str">
            <v>No ICT</v>
          </cell>
          <cell r="Y52" t="str">
            <v>No ICT</v>
          </cell>
          <cell r="Z52" t="str">
            <v>No ICT</v>
          </cell>
          <cell r="AA52" t="str">
            <v>No ICT</v>
          </cell>
          <cell r="AB52" t="str">
            <v>No ICT</v>
          </cell>
          <cell r="AC52" t="str">
            <v>No ICT</v>
          </cell>
          <cell r="AD52" t="str">
            <v>No ICT</v>
          </cell>
          <cell r="AE52" t="str">
            <v>No ICT</v>
          </cell>
          <cell r="AF52" t="str">
            <v>No ICT</v>
          </cell>
          <cell r="AG52" t="str">
            <v>No ICT</v>
          </cell>
        </row>
        <row r="53">
          <cell r="B53" t="str">
            <v>Customer ICT time (if blank default used)</v>
          </cell>
          <cell r="C53" t="str">
            <v>minutes</v>
          </cell>
        </row>
        <row r="54">
          <cell r="B54" t="str">
            <v>Customer Repair time (if blank default used)</v>
          </cell>
          <cell r="C54" t="str">
            <v>minutes</v>
          </cell>
        </row>
        <row r="55">
          <cell r="B55" t="str">
            <v>Panelized test</v>
          </cell>
          <cell r="D55" t="str">
            <v>N</v>
          </cell>
          <cell r="E55" t="str">
            <v>N</v>
          </cell>
          <cell r="F55" t="str">
            <v>N</v>
          </cell>
          <cell r="G55" t="str">
            <v>N</v>
          </cell>
          <cell r="H55" t="str">
            <v>N</v>
          </cell>
          <cell r="I55" t="str">
            <v>N</v>
          </cell>
          <cell r="J55" t="str">
            <v>N</v>
          </cell>
          <cell r="K55" t="str">
            <v>N</v>
          </cell>
          <cell r="L55" t="str">
            <v>N</v>
          </cell>
          <cell r="M55" t="str">
            <v>N</v>
          </cell>
          <cell r="N55" t="str">
            <v>N</v>
          </cell>
          <cell r="O55" t="str">
            <v>N</v>
          </cell>
          <cell r="P55" t="str">
            <v>N</v>
          </cell>
          <cell r="Q55" t="str">
            <v>N</v>
          </cell>
          <cell r="R55" t="str">
            <v>N</v>
          </cell>
          <cell r="S55" t="str">
            <v>N</v>
          </cell>
          <cell r="T55" t="str">
            <v>N</v>
          </cell>
          <cell r="U55" t="str">
            <v>N</v>
          </cell>
          <cell r="V55" t="str">
            <v>N</v>
          </cell>
          <cell r="W55" t="str">
            <v>N</v>
          </cell>
          <cell r="X55" t="str">
            <v>N</v>
          </cell>
          <cell r="Y55" t="str">
            <v>N</v>
          </cell>
          <cell r="Z55" t="str">
            <v>N</v>
          </cell>
          <cell r="AA55" t="str">
            <v>N</v>
          </cell>
          <cell r="AB55" t="str">
            <v>N</v>
          </cell>
          <cell r="AC55" t="str">
            <v>N</v>
          </cell>
          <cell r="AD55" t="str">
            <v>N</v>
          </cell>
          <cell r="AE55" t="str">
            <v>N</v>
          </cell>
          <cell r="AF55" t="str">
            <v>N</v>
          </cell>
          <cell r="AG55" t="str">
            <v>N</v>
          </cell>
        </row>
        <row r="57">
          <cell r="B57" t="str">
            <v>Boundary Scan Test</v>
          </cell>
          <cell r="C57" t="str">
            <v>Y / N</v>
          </cell>
          <cell r="D57" t="str">
            <v>N</v>
          </cell>
          <cell r="E57" t="str">
            <v>N</v>
          </cell>
          <cell r="F57" t="str">
            <v>N</v>
          </cell>
          <cell r="G57" t="str">
            <v>N</v>
          </cell>
          <cell r="H57" t="str">
            <v>N</v>
          </cell>
          <cell r="I57" t="str">
            <v>N</v>
          </cell>
          <cell r="J57" t="str">
            <v>N</v>
          </cell>
          <cell r="K57" t="str">
            <v>N</v>
          </cell>
          <cell r="L57" t="str">
            <v>N</v>
          </cell>
          <cell r="M57" t="str">
            <v>N</v>
          </cell>
          <cell r="N57" t="str">
            <v>N</v>
          </cell>
          <cell r="O57" t="str">
            <v>N</v>
          </cell>
          <cell r="P57" t="str">
            <v>N</v>
          </cell>
          <cell r="Q57" t="str">
            <v>N</v>
          </cell>
          <cell r="R57" t="str">
            <v>N</v>
          </cell>
          <cell r="S57" t="str">
            <v>N</v>
          </cell>
          <cell r="T57" t="str">
            <v>N</v>
          </cell>
          <cell r="U57" t="str">
            <v>N</v>
          </cell>
          <cell r="V57" t="str">
            <v>N</v>
          </cell>
          <cell r="W57" t="str">
            <v>N</v>
          </cell>
          <cell r="X57" t="str">
            <v>N</v>
          </cell>
          <cell r="Y57" t="str">
            <v>N</v>
          </cell>
          <cell r="Z57" t="str">
            <v>N</v>
          </cell>
          <cell r="AA57" t="str">
            <v>N</v>
          </cell>
          <cell r="AB57" t="str">
            <v>N</v>
          </cell>
          <cell r="AC57" t="str">
            <v>N</v>
          </cell>
          <cell r="AD57" t="str">
            <v>N</v>
          </cell>
          <cell r="AE57" t="str">
            <v>N</v>
          </cell>
          <cell r="AF57" t="str">
            <v>N</v>
          </cell>
          <cell r="AG57" t="str">
            <v>N</v>
          </cell>
        </row>
        <row r="58">
          <cell r="B58" t="str">
            <v>Customer BS time (if blank default used)</v>
          </cell>
          <cell r="C58" t="str">
            <v>minutes</v>
          </cell>
        </row>
        <row r="59">
          <cell r="B59" t="str">
            <v>Customer Repair time (if blank default used)</v>
          </cell>
          <cell r="C59" t="str">
            <v>minutes</v>
          </cell>
        </row>
        <row r="60">
          <cell r="B60" t="str">
            <v>Equipment Cost (if blank default used)</v>
          </cell>
          <cell r="C60" t="str">
            <v>USD</v>
          </cell>
        </row>
        <row r="62">
          <cell r="B62" t="str">
            <v>Functional Test 1</v>
          </cell>
          <cell r="C62" t="str">
            <v>Y / N</v>
          </cell>
          <cell r="D62" t="str">
            <v>N</v>
          </cell>
          <cell r="E62" t="str">
            <v>N</v>
          </cell>
          <cell r="F62" t="str">
            <v>N</v>
          </cell>
          <cell r="G62" t="str">
            <v>N</v>
          </cell>
          <cell r="H62" t="str">
            <v>N</v>
          </cell>
          <cell r="I62" t="str">
            <v>N</v>
          </cell>
          <cell r="J62" t="str">
            <v>N</v>
          </cell>
          <cell r="K62" t="str">
            <v>N</v>
          </cell>
          <cell r="L62" t="str">
            <v>N</v>
          </cell>
          <cell r="M62" t="str">
            <v>N</v>
          </cell>
          <cell r="N62" t="str">
            <v>N</v>
          </cell>
          <cell r="O62" t="str">
            <v>N</v>
          </cell>
          <cell r="P62" t="str">
            <v>N</v>
          </cell>
          <cell r="Q62" t="str">
            <v>N</v>
          </cell>
          <cell r="R62" t="str">
            <v>N</v>
          </cell>
          <cell r="S62" t="str">
            <v>N</v>
          </cell>
          <cell r="T62" t="str">
            <v>N</v>
          </cell>
          <cell r="U62" t="str">
            <v>N</v>
          </cell>
          <cell r="V62" t="str">
            <v>N</v>
          </cell>
          <cell r="W62" t="str">
            <v>N</v>
          </cell>
          <cell r="X62" t="str">
            <v>N</v>
          </cell>
          <cell r="Y62" t="str">
            <v>N</v>
          </cell>
          <cell r="Z62" t="str">
            <v>N</v>
          </cell>
          <cell r="AA62" t="str">
            <v>N</v>
          </cell>
          <cell r="AB62" t="str">
            <v>N</v>
          </cell>
          <cell r="AC62" t="str">
            <v>N</v>
          </cell>
          <cell r="AD62" t="str">
            <v>N</v>
          </cell>
          <cell r="AE62" t="str">
            <v>N</v>
          </cell>
          <cell r="AF62" t="str">
            <v>N</v>
          </cell>
          <cell r="AG62" t="str">
            <v>N</v>
          </cell>
        </row>
        <row r="63">
          <cell r="B63" t="str">
            <v xml:space="preserve">FCT Tester Cost </v>
          </cell>
          <cell r="C63" t="str">
            <v>USD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</row>
        <row r="64">
          <cell r="B64" t="str">
            <v>Amortization period (if 0 not amortized)</v>
          </cell>
          <cell r="C64" t="str">
            <v>0-7 years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</row>
        <row r="65">
          <cell r="B65" t="str">
            <v>Customer FCT time (if blank default used)</v>
          </cell>
          <cell r="C65" t="str">
            <v>minutes</v>
          </cell>
        </row>
        <row r="66">
          <cell r="B66" t="str">
            <v>Customer Repair time (if blank default used)</v>
          </cell>
          <cell r="C66" t="str">
            <v>minutes</v>
          </cell>
        </row>
        <row r="68">
          <cell r="B68" t="str">
            <v>Functional Test 2</v>
          </cell>
          <cell r="C68" t="str">
            <v>Y / N</v>
          </cell>
          <cell r="D68" t="str">
            <v>N</v>
          </cell>
          <cell r="E68" t="str">
            <v>N</v>
          </cell>
          <cell r="F68" t="str">
            <v>N</v>
          </cell>
          <cell r="G68" t="str">
            <v>N</v>
          </cell>
          <cell r="H68" t="str">
            <v>N</v>
          </cell>
          <cell r="I68" t="str">
            <v>N</v>
          </cell>
          <cell r="J68" t="str">
            <v>N</v>
          </cell>
          <cell r="K68" t="str">
            <v>N</v>
          </cell>
          <cell r="L68" t="str">
            <v>N</v>
          </cell>
          <cell r="M68" t="str">
            <v>N</v>
          </cell>
          <cell r="N68" t="str">
            <v>N</v>
          </cell>
          <cell r="O68" t="str">
            <v>N</v>
          </cell>
          <cell r="P68" t="str">
            <v>N</v>
          </cell>
          <cell r="Q68" t="str">
            <v>N</v>
          </cell>
          <cell r="R68" t="str">
            <v>N</v>
          </cell>
          <cell r="S68" t="str">
            <v>N</v>
          </cell>
          <cell r="T68" t="str">
            <v>N</v>
          </cell>
          <cell r="U68" t="str">
            <v>N</v>
          </cell>
          <cell r="V68" t="str">
            <v>N</v>
          </cell>
          <cell r="W68" t="str">
            <v>N</v>
          </cell>
          <cell r="X68" t="str">
            <v>N</v>
          </cell>
          <cell r="Y68" t="str">
            <v>N</v>
          </cell>
          <cell r="Z68" t="str">
            <v>N</v>
          </cell>
          <cell r="AA68" t="str">
            <v>N</v>
          </cell>
          <cell r="AB68" t="str">
            <v>N</v>
          </cell>
          <cell r="AC68" t="str">
            <v>N</v>
          </cell>
          <cell r="AD68" t="str">
            <v>N</v>
          </cell>
          <cell r="AE68" t="str">
            <v>N</v>
          </cell>
          <cell r="AF68" t="str">
            <v>N</v>
          </cell>
          <cell r="AG68" t="str">
            <v>N</v>
          </cell>
        </row>
        <row r="69">
          <cell r="B69" t="str">
            <v xml:space="preserve">FCT Tester Cost </v>
          </cell>
          <cell r="C69" t="str">
            <v>USD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</row>
        <row r="70">
          <cell r="B70" t="str">
            <v>Amortization period (if 0 not amortized)</v>
          </cell>
          <cell r="C70" t="str">
            <v>0-7 years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B71" t="str">
            <v>Customer FCT time (if blank default used)</v>
          </cell>
          <cell r="C71" t="str">
            <v>minutes</v>
          </cell>
        </row>
        <row r="72">
          <cell r="B72" t="str">
            <v>Customer Repair time (if blank default used)</v>
          </cell>
          <cell r="C72" t="str">
            <v>minutes</v>
          </cell>
        </row>
        <row r="74">
          <cell r="B74" t="str">
            <v>BOX STANDARD Section</v>
          </cell>
        </row>
        <row r="75">
          <cell r="B75" t="str">
            <v>Manual Assembly &amp; Packing</v>
          </cell>
          <cell r="C75" t="str">
            <v>minutes</v>
          </cell>
          <cell r="D75">
            <v>3189</v>
          </cell>
          <cell r="E75">
            <v>4287.0000000000009</v>
          </cell>
          <cell r="F75">
            <v>3230.4000000000015</v>
          </cell>
          <cell r="G75">
            <v>3189</v>
          </cell>
          <cell r="H75">
            <v>4287.0000000000009</v>
          </cell>
          <cell r="I75">
            <v>3230.4000000000015</v>
          </cell>
          <cell r="J75">
            <v>3189</v>
          </cell>
          <cell r="K75">
            <v>4287.0000000000009</v>
          </cell>
          <cell r="L75">
            <v>3230.4000000000015</v>
          </cell>
          <cell r="M75">
            <v>3189</v>
          </cell>
          <cell r="N75">
            <v>4287.0000000000009</v>
          </cell>
          <cell r="O75">
            <v>3230.4000000000015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7">
          <cell r="B77" t="str">
            <v>Hipot Time</v>
          </cell>
          <cell r="C77" t="str">
            <v>minutes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B78" t="str">
            <v>Hipot Yield (if blank default used)</v>
          </cell>
          <cell r="C78" t="str">
            <v>%</v>
          </cell>
        </row>
        <row r="79">
          <cell r="B79" t="str">
            <v>Hipot Repair Time (if blank default used)</v>
          </cell>
          <cell r="C79" t="str">
            <v>minutes</v>
          </cell>
        </row>
        <row r="80">
          <cell r="B80" t="str">
            <v>Equipment Cost (if blank default used)</v>
          </cell>
          <cell r="C80" t="str">
            <v>USD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2">
          <cell r="B82" t="str">
            <v>Box Test 1 - Touch Time</v>
          </cell>
          <cell r="C82" t="str">
            <v>minutes</v>
          </cell>
          <cell r="D82">
            <v>468</v>
          </cell>
          <cell r="E82">
            <v>510</v>
          </cell>
          <cell r="F82">
            <v>420</v>
          </cell>
          <cell r="G82">
            <v>468</v>
          </cell>
          <cell r="H82">
            <v>510</v>
          </cell>
          <cell r="I82">
            <v>420</v>
          </cell>
          <cell r="J82">
            <v>468</v>
          </cell>
          <cell r="K82">
            <v>510</v>
          </cell>
          <cell r="L82">
            <v>420</v>
          </cell>
          <cell r="M82">
            <v>468</v>
          </cell>
          <cell r="N82">
            <v>510</v>
          </cell>
          <cell r="O82">
            <v>420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B83" t="str">
            <v>Box Test 1 Yield (if blank default used)</v>
          </cell>
          <cell r="C83" t="str">
            <v>%</v>
          </cell>
        </row>
        <row r="84">
          <cell r="B84" t="str">
            <v>Box Test 1 Repair Time (if blank default used)</v>
          </cell>
          <cell r="C84" t="str">
            <v>minutes</v>
          </cell>
        </row>
        <row r="85">
          <cell r="B85" t="str">
            <v>Box Test 1 Unattended TEST Time</v>
          </cell>
          <cell r="C85" t="str">
            <v>minutes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</row>
        <row r="87">
          <cell r="B87" t="str">
            <v>Box Test 2 - Touch Time</v>
          </cell>
          <cell r="C87" t="str">
            <v>minutes</v>
          </cell>
          <cell r="D87">
            <v>600</v>
          </cell>
          <cell r="E87">
            <v>978</v>
          </cell>
          <cell r="F87">
            <v>600</v>
          </cell>
          <cell r="G87">
            <v>600</v>
          </cell>
          <cell r="H87">
            <v>978</v>
          </cell>
          <cell r="I87">
            <v>600</v>
          </cell>
          <cell r="J87">
            <v>600</v>
          </cell>
          <cell r="K87">
            <v>978</v>
          </cell>
          <cell r="L87">
            <v>600</v>
          </cell>
          <cell r="M87">
            <v>600</v>
          </cell>
          <cell r="N87">
            <v>978</v>
          </cell>
          <cell r="O87">
            <v>600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B88" t="str">
            <v>Box Test 2 Yield (if blank default used)</v>
          </cell>
          <cell r="C88" t="str">
            <v>%</v>
          </cell>
        </row>
        <row r="89">
          <cell r="B89" t="str">
            <v>Box Test 2 Repair Time (if blank default used)</v>
          </cell>
          <cell r="C89" t="str">
            <v>minutes</v>
          </cell>
        </row>
        <row r="90">
          <cell r="B90" t="str">
            <v>Box Test 2 Unattended TEST Time</v>
          </cell>
          <cell r="C90" t="str">
            <v>minutes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2">
          <cell r="B92" t="str">
            <v>Box Test 3 - Touch Time</v>
          </cell>
          <cell r="C92" t="str">
            <v>minutes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</row>
        <row r="93">
          <cell r="B93" t="str">
            <v>Box Test 3 Yield (if blank default used)</v>
          </cell>
          <cell r="C93" t="str">
            <v>%</v>
          </cell>
        </row>
        <row r="94">
          <cell r="B94" t="str">
            <v>Box Test 3 Repair Time (if blank default used)</v>
          </cell>
          <cell r="C94" t="str">
            <v>minutes</v>
          </cell>
        </row>
        <row r="95">
          <cell r="B95" t="str">
            <v>Box Test 3 Unattended TEST Time</v>
          </cell>
          <cell r="C95" t="str">
            <v>minutes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7">
          <cell r="B97" t="str">
            <v>Box Test 4 - Touch Time</v>
          </cell>
          <cell r="C97" t="str">
            <v>minutes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B98" t="str">
            <v>Box Test 4 Yield (if blank default used)</v>
          </cell>
          <cell r="C98" t="str">
            <v>%</v>
          </cell>
        </row>
        <row r="99">
          <cell r="B99" t="str">
            <v>Box Test 4 Repair Time (if blank default used)</v>
          </cell>
          <cell r="C99" t="str">
            <v>minutes</v>
          </cell>
        </row>
        <row r="100">
          <cell r="B100" t="str">
            <v>Box Test 4 Unattended TEST Time</v>
          </cell>
          <cell r="C100" t="str">
            <v>minutes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</row>
        <row r="102">
          <cell r="B102" t="str">
            <v>Box Test 5 - Touch Time</v>
          </cell>
          <cell r="C102" t="str">
            <v>minutes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B103" t="str">
            <v>Box Test 5 Yield (if blank default used)</v>
          </cell>
          <cell r="C103" t="str">
            <v>%</v>
          </cell>
        </row>
        <row r="104">
          <cell r="B104" t="str">
            <v>Box Test 5 Repair Time (if blank default used)</v>
          </cell>
          <cell r="C104" t="str">
            <v>minutes</v>
          </cell>
        </row>
        <row r="105">
          <cell r="B105" t="str">
            <v>Box Test 5 Unattended TEST Time</v>
          </cell>
          <cell r="C105" t="str">
            <v>minutes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</row>
        <row r="107">
          <cell r="B107" t="str">
            <v>Box Test 6 - Touch Time</v>
          </cell>
          <cell r="C107" t="str">
            <v>minutes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</row>
        <row r="108">
          <cell r="B108" t="str">
            <v>Box Test 6 Yield (if blank default used)</v>
          </cell>
          <cell r="C108" t="str">
            <v>%</v>
          </cell>
        </row>
        <row r="109">
          <cell r="B109" t="str">
            <v>Box Test 6 Repair Time (if blank default used)</v>
          </cell>
          <cell r="C109" t="str">
            <v>minutes</v>
          </cell>
        </row>
        <row r="110">
          <cell r="B110" t="str">
            <v>Box Test 6 Unattended TEST Time</v>
          </cell>
          <cell r="C110" t="str">
            <v>minutes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</row>
        <row r="112">
          <cell r="B112" t="str">
            <v>QA / Audit</v>
          </cell>
          <cell r="C112" t="str">
            <v>minutes</v>
          </cell>
          <cell r="D112">
            <v>318.90000000000003</v>
          </cell>
          <cell r="E112">
            <v>428.7000000000001</v>
          </cell>
          <cell r="F112">
            <v>323.04000000000019</v>
          </cell>
          <cell r="G112">
            <v>318.90000000000003</v>
          </cell>
          <cell r="H112">
            <v>428.7000000000001</v>
          </cell>
          <cell r="I112">
            <v>323.04000000000019</v>
          </cell>
          <cell r="J112">
            <v>318.90000000000003</v>
          </cell>
          <cell r="K112">
            <v>428.7000000000001</v>
          </cell>
          <cell r="L112">
            <v>323.04000000000019</v>
          </cell>
          <cell r="M112">
            <v>318.90000000000003</v>
          </cell>
          <cell r="N112">
            <v>428.7000000000001</v>
          </cell>
          <cell r="O112">
            <v>323.04000000000019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</row>
        <row r="114">
          <cell r="B114" t="str">
            <v>Configuration Level</v>
          </cell>
          <cell r="C114" t="str">
            <v># options</v>
          </cell>
          <cell r="D114" t="str">
            <v>Fixed SKU</v>
          </cell>
          <cell r="E114" t="str">
            <v>Fixed SKU</v>
          </cell>
          <cell r="F114" t="str">
            <v>Fixed SKU</v>
          </cell>
          <cell r="G114" t="str">
            <v>Fixed SKU</v>
          </cell>
          <cell r="H114" t="str">
            <v>Fixed SKU</v>
          </cell>
          <cell r="I114" t="str">
            <v>Fixed SKU</v>
          </cell>
          <cell r="J114" t="str">
            <v>Fixed SKU</v>
          </cell>
          <cell r="K114" t="str">
            <v>Fixed SKU</v>
          </cell>
          <cell r="L114" t="str">
            <v>Fixed SKU</v>
          </cell>
          <cell r="M114" t="str">
            <v>Fixed SKU</v>
          </cell>
          <cell r="N114" t="str">
            <v>Fixed SKU</v>
          </cell>
          <cell r="O114" t="str">
            <v>Fixed SKU</v>
          </cell>
          <cell r="P114" t="str">
            <v>Fixed SKU</v>
          </cell>
          <cell r="Q114" t="str">
            <v>Fixed SKU</v>
          </cell>
          <cell r="R114" t="str">
            <v>Fixed SKU</v>
          </cell>
          <cell r="S114" t="str">
            <v>Fixed SKU</v>
          </cell>
          <cell r="T114" t="str">
            <v>Fixed SKU</v>
          </cell>
          <cell r="U114" t="str">
            <v>Fixed SKU</v>
          </cell>
          <cell r="V114" t="str">
            <v>Fixed SKU</v>
          </cell>
          <cell r="W114" t="str">
            <v>Fixed SKU</v>
          </cell>
          <cell r="X114" t="str">
            <v>Fixed SKU</v>
          </cell>
          <cell r="Y114" t="str">
            <v>Fixed SKU</v>
          </cell>
          <cell r="Z114" t="str">
            <v>Fixed SKU</v>
          </cell>
          <cell r="AA114" t="str">
            <v>Fixed SKU</v>
          </cell>
          <cell r="AB114" t="str">
            <v>Fixed SKU</v>
          </cell>
          <cell r="AC114" t="str">
            <v>Fixed SKU</v>
          </cell>
          <cell r="AD114" t="str">
            <v>Fixed SKU</v>
          </cell>
          <cell r="AE114" t="str">
            <v>Fixed SKU</v>
          </cell>
          <cell r="AF114" t="str">
            <v>Fixed SKU</v>
          </cell>
          <cell r="AG114" t="str">
            <v>Fixed SKU</v>
          </cell>
        </row>
        <row r="116">
          <cell r="B116" t="str">
            <v>Warehouse Requirements</v>
          </cell>
          <cell r="C116" t="str">
            <v>Sq Ft</v>
          </cell>
          <cell r="D116">
            <v>46.666666666666671</v>
          </cell>
          <cell r="E116">
            <v>46.666666666666671</v>
          </cell>
          <cell r="F116">
            <v>116.66666666666667</v>
          </cell>
          <cell r="G116">
            <v>116.66666666666667</v>
          </cell>
          <cell r="H116">
            <v>87.5</v>
          </cell>
          <cell r="I116">
            <v>175</v>
          </cell>
          <cell r="J116">
            <v>31.111111111111111</v>
          </cell>
          <cell r="K116">
            <v>31.111111111111111</v>
          </cell>
          <cell r="L116">
            <v>77.777777777777771</v>
          </cell>
          <cell r="M116">
            <v>77.777777777777771</v>
          </cell>
          <cell r="N116">
            <v>58.333333333333336</v>
          </cell>
          <cell r="O116">
            <v>116.66666666666667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0</v>
          </cell>
          <cell r="AG116">
            <v>0</v>
          </cell>
        </row>
        <row r="117">
          <cell r="B117" t="str">
            <v>Manufacturing Requirements</v>
          </cell>
          <cell r="C117" t="str">
            <v>Sq Ft</v>
          </cell>
          <cell r="D117">
            <v>692.5</v>
          </cell>
          <cell r="E117">
            <v>938.92222222222222</v>
          </cell>
          <cell r="F117">
            <v>3454.5777777777794</v>
          </cell>
          <cell r="G117">
            <v>1731.2500000000002</v>
          </cell>
          <cell r="H117">
            <v>2347.3055555555561</v>
          </cell>
          <cell r="I117">
            <v>5181.8666666666686</v>
          </cell>
          <cell r="J117">
            <v>476.09375</v>
          </cell>
          <cell r="K117">
            <v>645.50902777777787</v>
          </cell>
          <cell r="L117">
            <v>2375.0222222222233</v>
          </cell>
          <cell r="M117">
            <v>1190.234375</v>
          </cell>
          <cell r="N117">
            <v>1613.7725694444443</v>
          </cell>
          <cell r="O117">
            <v>3562.5333333333342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0</v>
          </cell>
          <cell r="AF117">
            <v>0</v>
          </cell>
          <cell r="AG117">
            <v>0</v>
          </cell>
        </row>
        <row r="119">
          <cell r="B119" t="str">
            <v>Incremental Capital required</v>
          </cell>
          <cell r="C119" t="str">
            <v>USD</v>
          </cell>
          <cell r="D119">
            <v>13784.615384615387</v>
          </cell>
          <cell r="E119">
            <v>18698.368298368299</v>
          </cell>
          <cell r="F119">
            <v>68708.624708624746</v>
          </cell>
          <cell r="G119">
            <v>34461.538461538468</v>
          </cell>
          <cell r="H119">
            <v>46745.920745920754</v>
          </cell>
          <cell r="I119">
            <v>103062.93706293711</v>
          </cell>
          <cell r="J119">
            <v>14215.384615384615</v>
          </cell>
          <cell r="K119">
            <v>19282.692307692309</v>
          </cell>
          <cell r="L119">
            <v>70855.769230769249</v>
          </cell>
          <cell r="M119">
            <v>35538.461538461539</v>
          </cell>
          <cell r="N119">
            <v>48206.730769230766</v>
          </cell>
          <cell r="O119">
            <v>106283.65384615386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0</v>
          </cell>
          <cell r="AF119">
            <v>0</v>
          </cell>
          <cell r="AG119">
            <v>0</v>
          </cell>
        </row>
        <row r="120">
          <cell r="B120" t="str">
            <v>Amortization period (if 0 not amortized)</v>
          </cell>
          <cell r="C120" t="str">
            <v>0-7 years</v>
          </cell>
          <cell r="D120">
            <v>5</v>
          </cell>
          <cell r="E120">
            <v>5</v>
          </cell>
          <cell r="F120">
            <v>5</v>
          </cell>
          <cell r="G120">
            <v>5</v>
          </cell>
          <cell r="H120">
            <v>5</v>
          </cell>
          <cell r="I120">
            <v>5</v>
          </cell>
          <cell r="J120">
            <v>5</v>
          </cell>
          <cell r="K120">
            <v>5</v>
          </cell>
          <cell r="L120">
            <v>5</v>
          </cell>
          <cell r="M120">
            <v>5</v>
          </cell>
          <cell r="N120">
            <v>5</v>
          </cell>
          <cell r="O120">
            <v>5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0</v>
          </cell>
          <cell r="AF120">
            <v>0</v>
          </cell>
          <cell r="AG120">
            <v>0</v>
          </cell>
        </row>
        <row r="122">
          <cell r="B122" t="str">
            <v>LOGISTICS Section</v>
          </cell>
        </row>
        <row r="123">
          <cell r="A123">
            <v>111</v>
          </cell>
          <cell r="B123" t="str">
            <v>Outbound F&amp;D</v>
          </cell>
          <cell r="C123" t="str">
            <v>USD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0</v>
          </cell>
          <cell r="AF123">
            <v>0</v>
          </cell>
          <cell r="AG123">
            <v>0</v>
          </cell>
        </row>
        <row r="124">
          <cell r="A124">
            <v>112</v>
          </cell>
          <cell r="B124" t="str">
            <v>Transportation Packaging Mtl Cost</v>
          </cell>
          <cell r="C124" t="str">
            <v>USD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0.8</v>
          </cell>
          <cell r="Q124">
            <v>0.8</v>
          </cell>
          <cell r="R124">
            <v>0.8</v>
          </cell>
          <cell r="S124">
            <v>0.8</v>
          </cell>
          <cell r="T124">
            <v>0.8</v>
          </cell>
          <cell r="U124">
            <v>0.8</v>
          </cell>
          <cell r="V124">
            <v>0.8</v>
          </cell>
          <cell r="W124">
            <v>0.8</v>
          </cell>
          <cell r="X124">
            <v>0.8</v>
          </cell>
          <cell r="Y124">
            <v>0.8</v>
          </cell>
          <cell r="Z124">
            <v>0.8</v>
          </cell>
          <cell r="AA124">
            <v>0.8</v>
          </cell>
          <cell r="AB124">
            <v>0.8</v>
          </cell>
          <cell r="AC124">
            <v>0.8</v>
          </cell>
          <cell r="AD124">
            <v>0.8</v>
          </cell>
          <cell r="AE124">
            <v>0.8</v>
          </cell>
          <cell r="AF124">
            <v>0.8</v>
          </cell>
          <cell r="AG124">
            <v>0.8</v>
          </cell>
        </row>
        <row r="125">
          <cell r="A125">
            <v>113</v>
          </cell>
          <cell r="B125" t="str">
            <v>Other Costs</v>
          </cell>
          <cell r="C125" t="str">
            <v>USD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0</v>
          </cell>
          <cell r="AE125">
            <v>0</v>
          </cell>
          <cell r="AF125">
            <v>0</v>
          </cell>
          <cell r="AG125">
            <v>0</v>
          </cell>
        </row>
      </sheetData>
      <sheetData sheetId="3" refreshError="1">
        <row r="10">
          <cell r="B10" t="str">
            <v>Volume band</v>
          </cell>
          <cell r="D10" t="str">
            <v>ITEM1</v>
          </cell>
          <cell r="E10" t="str">
            <v>ITEM2</v>
          </cell>
          <cell r="F10" t="str">
            <v>ITEM3</v>
          </cell>
          <cell r="G10" t="str">
            <v>ITEM4</v>
          </cell>
          <cell r="H10" t="str">
            <v>ITEM5</v>
          </cell>
          <cell r="I10" t="str">
            <v>ITEM6</v>
          </cell>
          <cell r="J10" t="str">
            <v>ITEM7</v>
          </cell>
          <cell r="K10" t="str">
            <v>ITEM8</v>
          </cell>
          <cell r="L10" t="str">
            <v>ITEM9</v>
          </cell>
          <cell r="M10" t="str">
            <v>ITEM10</v>
          </cell>
          <cell r="N10" t="str">
            <v>ITEM11</v>
          </cell>
          <cell r="O10" t="str">
            <v>ITEM12</v>
          </cell>
          <cell r="P10" t="str">
            <v>ITEM13</v>
          </cell>
          <cell r="Q10" t="str">
            <v>ITEM14</v>
          </cell>
          <cell r="R10" t="str">
            <v>ITEM15</v>
          </cell>
          <cell r="S10" t="str">
            <v>ITEM16</v>
          </cell>
          <cell r="T10" t="str">
            <v>ITEM17</v>
          </cell>
          <cell r="U10" t="str">
            <v>ITEM18</v>
          </cell>
          <cell r="V10" t="str">
            <v>ITEM19</v>
          </cell>
          <cell r="W10" t="str">
            <v>ITEM20</v>
          </cell>
          <cell r="X10" t="str">
            <v>ITEM21</v>
          </cell>
          <cell r="Y10" t="str">
            <v>ITEM22</v>
          </cell>
          <cell r="Z10" t="str">
            <v>ITEM23</v>
          </cell>
          <cell r="AA10" t="str">
            <v>ITEM24</v>
          </cell>
          <cell r="AB10" t="str">
            <v>ITEM25</v>
          </cell>
          <cell r="AC10" t="str">
            <v>ITEM26</v>
          </cell>
          <cell r="AD10" t="str">
            <v>ITEM27</v>
          </cell>
          <cell r="AE10" t="str">
            <v>ITEM28</v>
          </cell>
          <cell r="AF10" t="str">
            <v>ITEM29</v>
          </cell>
          <cell r="AG10" t="str">
            <v>ITEM30</v>
          </cell>
        </row>
        <row r="11">
          <cell r="B11" t="str">
            <v>Customer PN</v>
          </cell>
          <cell r="D11" t="str">
            <v xml:space="preserve">CD3700CS </v>
          </cell>
          <cell r="E11" t="str">
            <v>CD3700SL</v>
          </cell>
          <cell r="F11" t="str">
            <v>CDRUBY</v>
          </cell>
          <cell r="G11" t="str">
            <v xml:space="preserve">CD3700CS </v>
          </cell>
          <cell r="H11" t="str">
            <v>CD3700SL</v>
          </cell>
          <cell r="I11" t="str">
            <v>CDRUBY</v>
          </cell>
          <cell r="J11" t="str">
            <v xml:space="preserve">CD3700CS </v>
          </cell>
          <cell r="K11" t="str">
            <v>CD3700SL</v>
          </cell>
          <cell r="L11" t="str">
            <v>CDRUBY</v>
          </cell>
          <cell r="M11" t="str">
            <v xml:space="preserve">CD3700CS </v>
          </cell>
          <cell r="N11" t="str">
            <v>CD3700SL</v>
          </cell>
          <cell r="O11" t="str">
            <v>CDRUBY</v>
          </cell>
          <cell r="P11" t="str">
            <v>XXX-XXX</v>
          </cell>
          <cell r="Q11" t="str">
            <v>XXX-XXX</v>
          </cell>
          <cell r="R11" t="str">
            <v>XXX-XXX</v>
          </cell>
          <cell r="S11" t="str">
            <v>XXX-XXX</v>
          </cell>
          <cell r="T11" t="str">
            <v>XXX-XXX</v>
          </cell>
          <cell r="U11" t="str">
            <v>XXX-XXX</v>
          </cell>
          <cell r="V11" t="str">
            <v>XXX-XXX</v>
          </cell>
          <cell r="W11" t="str">
            <v>XXX-XXX</v>
          </cell>
          <cell r="X11" t="str">
            <v>XXX-XXX</v>
          </cell>
          <cell r="Y11" t="str">
            <v>XXX-XXX</v>
          </cell>
          <cell r="Z11" t="str">
            <v>XXX-XXX</v>
          </cell>
          <cell r="AA11" t="str">
            <v>XXX-XXX</v>
          </cell>
          <cell r="AB11" t="str">
            <v>XXX-XXX</v>
          </cell>
          <cell r="AC11" t="str">
            <v>XXX-XXX</v>
          </cell>
          <cell r="AD11" t="str">
            <v>XXX-XXX</v>
          </cell>
          <cell r="AE11" t="str">
            <v>XXX-XXX</v>
          </cell>
          <cell r="AF11" t="str">
            <v>XXX-XXX</v>
          </cell>
          <cell r="AG11" t="str">
            <v>XXX-XXX</v>
          </cell>
        </row>
        <row r="12">
          <cell r="B12" t="str">
            <v>UNIQUE PCBA PROCESSES Section
(with common equipment)</v>
          </cell>
          <cell r="C12" t="str">
            <v>Notes</v>
          </cell>
        </row>
        <row r="13">
          <cell r="B13" t="str">
            <v>2D X-RAY</v>
          </cell>
          <cell r="D13" t="str">
            <v>N</v>
          </cell>
          <cell r="E13" t="str">
            <v>N</v>
          </cell>
          <cell r="F13" t="str">
            <v>N</v>
          </cell>
          <cell r="G13" t="str">
            <v>N</v>
          </cell>
          <cell r="H13" t="str">
            <v>N</v>
          </cell>
          <cell r="I13" t="str">
            <v>N</v>
          </cell>
          <cell r="J13" t="str">
            <v>N</v>
          </cell>
          <cell r="K13" t="str">
            <v>N</v>
          </cell>
          <cell r="L13" t="str">
            <v>N</v>
          </cell>
          <cell r="M13" t="str">
            <v>N</v>
          </cell>
          <cell r="N13" t="str">
            <v>N</v>
          </cell>
          <cell r="O13" t="str">
            <v>N</v>
          </cell>
          <cell r="P13" t="str">
            <v>N</v>
          </cell>
          <cell r="Q13" t="str">
            <v>N</v>
          </cell>
          <cell r="R13" t="str">
            <v>N</v>
          </cell>
          <cell r="S13" t="str">
            <v>N</v>
          </cell>
          <cell r="T13" t="str">
            <v>N</v>
          </cell>
          <cell r="U13" t="str">
            <v>N</v>
          </cell>
          <cell r="V13" t="str">
            <v>N</v>
          </cell>
          <cell r="W13" t="str">
            <v>N</v>
          </cell>
          <cell r="X13" t="str">
            <v>N</v>
          </cell>
          <cell r="Y13" t="str">
            <v>N</v>
          </cell>
          <cell r="Z13" t="str">
            <v>N</v>
          </cell>
          <cell r="AA13" t="str">
            <v>N</v>
          </cell>
          <cell r="AB13" t="str">
            <v>N</v>
          </cell>
          <cell r="AC13" t="str">
            <v>N</v>
          </cell>
          <cell r="AD13" t="str">
            <v>N</v>
          </cell>
          <cell r="AE13" t="str">
            <v>N</v>
          </cell>
          <cell r="AF13" t="str">
            <v>N</v>
          </cell>
          <cell r="AG13" t="str">
            <v>N</v>
          </cell>
        </row>
        <row r="14">
          <cell r="B14" t="str">
            <v>Sampling Ratio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0</v>
          </cell>
          <cell r="AF14">
            <v>0</v>
          </cell>
          <cell r="AG14">
            <v>0</v>
          </cell>
        </row>
        <row r="15">
          <cell r="B15" t="str">
            <v>Cycle Time (min): (if blank, default used)</v>
          </cell>
        </row>
        <row r="16">
          <cell r="B16" t="str">
            <v>3D X-RAY</v>
          </cell>
          <cell r="D16" t="str">
            <v>N</v>
          </cell>
          <cell r="E16" t="str">
            <v>N</v>
          </cell>
          <cell r="F16" t="str">
            <v>N</v>
          </cell>
          <cell r="G16" t="str">
            <v>N</v>
          </cell>
          <cell r="H16" t="str">
            <v>N</v>
          </cell>
          <cell r="I16" t="str">
            <v>N</v>
          </cell>
          <cell r="J16" t="str">
            <v>N</v>
          </cell>
          <cell r="K16" t="str">
            <v>N</v>
          </cell>
          <cell r="L16" t="str">
            <v>N</v>
          </cell>
          <cell r="M16" t="str">
            <v>N</v>
          </cell>
          <cell r="N16" t="str">
            <v>N</v>
          </cell>
          <cell r="O16" t="str">
            <v>N</v>
          </cell>
          <cell r="P16" t="str">
            <v>N</v>
          </cell>
          <cell r="Q16" t="str">
            <v>N</v>
          </cell>
          <cell r="R16" t="str">
            <v>N</v>
          </cell>
          <cell r="S16" t="str">
            <v>N</v>
          </cell>
          <cell r="T16" t="str">
            <v>N</v>
          </cell>
          <cell r="U16" t="str">
            <v>N</v>
          </cell>
          <cell r="V16" t="str">
            <v>N</v>
          </cell>
          <cell r="W16" t="str">
            <v>N</v>
          </cell>
          <cell r="X16" t="str">
            <v>N</v>
          </cell>
          <cell r="Y16" t="str">
            <v>N</v>
          </cell>
          <cell r="Z16" t="str">
            <v>N</v>
          </cell>
          <cell r="AA16" t="str">
            <v>N</v>
          </cell>
          <cell r="AB16" t="str">
            <v>N</v>
          </cell>
          <cell r="AC16" t="str">
            <v>N</v>
          </cell>
          <cell r="AD16" t="str">
            <v>N</v>
          </cell>
          <cell r="AE16" t="str">
            <v>N</v>
          </cell>
          <cell r="AF16" t="str">
            <v>N</v>
          </cell>
          <cell r="AG16" t="str">
            <v>N</v>
          </cell>
        </row>
        <row r="17">
          <cell r="B17" t="str">
            <v>Sampling Ratio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0</v>
          </cell>
          <cell r="AG17">
            <v>0</v>
          </cell>
        </row>
        <row r="18">
          <cell r="B18" t="str">
            <v>Cycle Time (min): (if blank, default used)</v>
          </cell>
        </row>
        <row r="19">
          <cell r="A19">
            <v>10</v>
          </cell>
          <cell r="B19" t="str">
            <v>Auto-Inserter</v>
          </cell>
          <cell r="D19" t="str">
            <v>N</v>
          </cell>
          <cell r="E19" t="str">
            <v>N</v>
          </cell>
          <cell r="F19" t="str">
            <v>N</v>
          </cell>
          <cell r="G19" t="str">
            <v>N</v>
          </cell>
          <cell r="H19" t="str">
            <v>N</v>
          </cell>
          <cell r="I19" t="str">
            <v>N</v>
          </cell>
          <cell r="J19" t="str">
            <v>N</v>
          </cell>
          <cell r="K19" t="str">
            <v>N</v>
          </cell>
          <cell r="L19" t="str">
            <v>N</v>
          </cell>
          <cell r="M19" t="str">
            <v>N</v>
          </cell>
          <cell r="N19" t="str">
            <v>N</v>
          </cell>
          <cell r="O19" t="str">
            <v>N</v>
          </cell>
          <cell r="P19" t="str">
            <v>N</v>
          </cell>
          <cell r="Q19" t="str">
            <v>N</v>
          </cell>
          <cell r="R19" t="str">
            <v>N</v>
          </cell>
          <cell r="S19" t="str">
            <v>N</v>
          </cell>
          <cell r="T19" t="str">
            <v>N</v>
          </cell>
          <cell r="U19" t="str">
            <v>N</v>
          </cell>
          <cell r="V19" t="str">
            <v>N</v>
          </cell>
          <cell r="W19" t="str">
            <v>N</v>
          </cell>
          <cell r="X19" t="str">
            <v>N</v>
          </cell>
          <cell r="Y19" t="str">
            <v>N</v>
          </cell>
          <cell r="Z19" t="str">
            <v>N</v>
          </cell>
          <cell r="AA19" t="str">
            <v>N</v>
          </cell>
          <cell r="AB19" t="str">
            <v>N</v>
          </cell>
          <cell r="AC19" t="str">
            <v>N</v>
          </cell>
          <cell r="AD19" t="str">
            <v>N</v>
          </cell>
          <cell r="AE19" t="str">
            <v>N</v>
          </cell>
          <cell r="AF19" t="str">
            <v>N</v>
          </cell>
          <cell r="AG19" t="str">
            <v>N</v>
          </cell>
        </row>
        <row r="20">
          <cell r="A20">
            <v>11</v>
          </cell>
          <cell r="B20" t="str">
            <v>NUMBER of PARTS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0</v>
          </cell>
          <cell r="AF20">
            <v>0</v>
          </cell>
          <cell r="AG20">
            <v>0</v>
          </cell>
        </row>
        <row r="21">
          <cell r="B21" t="str">
            <v>Auto-visual Inspection (AOI)</v>
          </cell>
          <cell r="D21" t="str">
            <v>N</v>
          </cell>
          <cell r="E21" t="str">
            <v>N</v>
          </cell>
          <cell r="F21" t="str">
            <v>N</v>
          </cell>
          <cell r="G21" t="str">
            <v>N</v>
          </cell>
          <cell r="H21" t="str">
            <v>N</v>
          </cell>
          <cell r="I21" t="str">
            <v>N</v>
          </cell>
          <cell r="J21" t="str">
            <v>N</v>
          </cell>
          <cell r="K21" t="str">
            <v>N</v>
          </cell>
          <cell r="L21" t="str">
            <v>N</v>
          </cell>
          <cell r="M21" t="str">
            <v>N</v>
          </cell>
          <cell r="N21" t="str">
            <v>N</v>
          </cell>
          <cell r="O21" t="str">
            <v>N</v>
          </cell>
          <cell r="P21" t="str">
            <v>N</v>
          </cell>
          <cell r="Q21" t="str">
            <v>N</v>
          </cell>
          <cell r="R21" t="str">
            <v>N</v>
          </cell>
          <cell r="S21" t="str">
            <v>N</v>
          </cell>
          <cell r="T21" t="str">
            <v>N</v>
          </cell>
          <cell r="U21" t="str">
            <v>N</v>
          </cell>
          <cell r="V21" t="str">
            <v>N</v>
          </cell>
          <cell r="W21" t="str">
            <v>N</v>
          </cell>
          <cell r="X21" t="str">
            <v>N</v>
          </cell>
          <cell r="Y21" t="str">
            <v>N</v>
          </cell>
          <cell r="Z21" t="str">
            <v>N</v>
          </cell>
          <cell r="AA21" t="str">
            <v>N</v>
          </cell>
          <cell r="AB21" t="str">
            <v>N</v>
          </cell>
          <cell r="AC21" t="str">
            <v>N</v>
          </cell>
          <cell r="AD21" t="str">
            <v>N</v>
          </cell>
          <cell r="AE21" t="str">
            <v>N</v>
          </cell>
          <cell r="AF21" t="str">
            <v>N</v>
          </cell>
          <cell r="AG21" t="str">
            <v>N</v>
          </cell>
        </row>
        <row r="22">
          <cell r="B22" t="str">
            <v>Sampling Ratio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</row>
        <row r="23">
          <cell r="B23" t="str">
            <v>Cycle Time (min): (if blank, default used)</v>
          </cell>
        </row>
        <row r="24">
          <cell r="B24" t="str">
            <v>BGA Rework</v>
          </cell>
          <cell r="D24" t="str">
            <v>N</v>
          </cell>
          <cell r="E24" t="str">
            <v>N</v>
          </cell>
          <cell r="F24" t="str">
            <v>N</v>
          </cell>
          <cell r="G24" t="str">
            <v>N</v>
          </cell>
          <cell r="H24" t="str">
            <v>N</v>
          </cell>
          <cell r="I24" t="str">
            <v>N</v>
          </cell>
          <cell r="J24" t="str">
            <v>N</v>
          </cell>
          <cell r="K24" t="str">
            <v>N</v>
          </cell>
          <cell r="L24" t="str">
            <v>N</v>
          </cell>
          <cell r="M24" t="str">
            <v>N</v>
          </cell>
          <cell r="N24" t="str">
            <v>N</v>
          </cell>
          <cell r="O24" t="str">
            <v>N</v>
          </cell>
          <cell r="P24" t="str">
            <v>N</v>
          </cell>
          <cell r="Q24" t="str">
            <v>N</v>
          </cell>
          <cell r="R24" t="str">
            <v>N</v>
          </cell>
          <cell r="S24" t="str">
            <v>N</v>
          </cell>
          <cell r="T24" t="str">
            <v>N</v>
          </cell>
          <cell r="U24" t="str">
            <v>N</v>
          </cell>
          <cell r="V24" t="str">
            <v>N</v>
          </cell>
          <cell r="W24" t="str">
            <v>N</v>
          </cell>
          <cell r="X24" t="str">
            <v>N</v>
          </cell>
          <cell r="Y24" t="str">
            <v>N</v>
          </cell>
          <cell r="Z24" t="str">
            <v>N</v>
          </cell>
          <cell r="AA24" t="str">
            <v>N</v>
          </cell>
          <cell r="AB24" t="str">
            <v>N</v>
          </cell>
          <cell r="AC24" t="str">
            <v>N</v>
          </cell>
          <cell r="AD24" t="str">
            <v>N</v>
          </cell>
          <cell r="AE24" t="str">
            <v>N</v>
          </cell>
          <cell r="AF24" t="str">
            <v>N</v>
          </cell>
          <cell r="AG24" t="str">
            <v>N</v>
          </cell>
        </row>
        <row r="25">
          <cell r="B25" t="str">
            <v>YIELD</v>
          </cell>
          <cell r="D25">
            <v>1</v>
          </cell>
          <cell r="E25">
            <v>1</v>
          </cell>
          <cell r="F25">
            <v>1</v>
          </cell>
          <cell r="G25">
            <v>1</v>
          </cell>
          <cell r="H25">
            <v>1</v>
          </cell>
          <cell r="I25">
            <v>1</v>
          </cell>
          <cell r="J25">
            <v>1</v>
          </cell>
          <cell r="K25">
            <v>1</v>
          </cell>
          <cell r="L25">
            <v>1</v>
          </cell>
          <cell r="M25">
            <v>1</v>
          </cell>
          <cell r="N25">
            <v>1</v>
          </cell>
          <cell r="O25">
            <v>1</v>
          </cell>
          <cell r="P25">
            <v>1</v>
          </cell>
          <cell r="Q25">
            <v>1</v>
          </cell>
          <cell r="R25">
            <v>1</v>
          </cell>
          <cell r="S25">
            <v>1</v>
          </cell>
          <cell r="T25">
            <v>1</v>
          </cell>
          <cell r="U25">
            <v>1</v>
          </cell>
          <cell r="V25">
            <v>1</v>
          </cell>
          <cell r="W25">
            <v>1</v>
          </cell>
          <cell r="X25">
            <v>1</v>
          </cell>
          <cell r="Y25">
            <v>1</v>
          </cell>
          <cell r="Z25">
            <v>1</v>
          </cell>
          <cell r="AA25">
            <v>1</v>
          </cell>
          <cell r="AB25">
            <v>1</v>
          </cell>
          <cell r="AC25">
            <v>1</v>
          </cell>
          <cell r="AD25">
            <v>1</v>
          </cell>
          <cell r="AE25">
            <v>1</v>
          </cell>
          <cell r="AF25">
            <v>1</v>
          </cell>
          <cell r="AG25">
            <v>1</v>
          </cell>
        </row>
        <row r="26">
          <cell r="B26" t="str">
            <v>REPAIR TIME (min) :(if blank default used)</v>
          </cell>
        </row>
        <row r="27">
          <cell r="B27" t="str">
            <v># of BGA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0</v>
          </cell>
          <cell r="AE27">
            <v>0</v>
          </cell>
          <cell r="AF27">
            <v>0</v>
          </cell>
          <cell r="AG27">
            <v>0</v>
          </cell>
        </row>
        <row r="28">
          <cell r="B28" t="str">
            <v>Burn In (Dynamic)</v>
          </cell>
          <cell r="D28" t="str">
            <v>N</v>
          </cell>
          <cell r="E28" t="str">
            <v>N</v>
          </cell>
          <cell r="F28" t="str">
            <v>N</v>
          </cell>
          <cell r="G28" t="str">
            <v>N</v>
          </cell>
          <cell r="H28" t="str">
            <v>N</v>
          </cell>
          <cell r="I28" t="str">
            <v>N</v>
          </cell>
          <cell r="J28" t="str">
            <v>N</v>
          </cell>
          <cell r="K28" t="str">
            <v>N</v>
          </cell>
          <cell r="L28" t="str">
            <v>N</v>
          </cell>
          <cell r="M28" t="str">
            <v>N</v>
          </cell>
          <cell r="N28" t="str">
            <v>N</v>
          </cell>
          <cell r="O28" t="str">
            <v>N</v>
          </cell>
          <cell r="P28" t="str">
            <v>N</v>
          </cell>
          <cell r="Q28" t="str">
            <v>N</v>
          </cell>
          <cell r="R28" t="str">
            <v>N</v>
          </cell>
          <cell r="S28" t="str">
            <v>N</v>
          </cell>
          <cell r="T28" t="str">
            <v>N</v>
          </cell>
          <cell r="U28" t="str">
            <v>N</v>
          </cell>
          <cell r="V28" t="str">
            <v>N</v>
          </cell>
          <cell r="W28" t="str">
            <v>N</v>
          </cell>
          <cell r="X28" t="str">
            <v>N</v>
          </cell>
          <cell r="Y28" t="str">
            <v>N</v>
          </cell>
          <cell r="Z28" t="str">
            <v>N</v>
          </cell>
          <cell r="AA28" t="str">
            <v>N</v>
          </cell>
          <cell r="AB28" t="str">
            <v>N</v>
          </cell>
          <cell r="AC28" t="str">
            <v>N</v>
          </cell>
          <cell r="AD28" t="str">
            <v>N</v>
          </cell>
          <cell r="AE28" t="str">
            <v>N</v>
          </cell>
          <cell r="AF28" t="str">
            <v>N</v>
          </cell>
          <cell r="AG28" t="str">
            <v>N</v>
          </cell>
        </row>
        <row r="29">
          <cell r="B29" t="str">
            <v>NUMBER of BOARD per batch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</row>
        <row r="30">
          <cell r="B30" t="str">
            <v>Cycle Time (min): (if blank, default used)</v>
          </cell>
        </row>
        <row r="31">
          <cell r="B31" t="str">
            <v>Burn In (Static)</v>
          </cell>
          <cell r="D31" t="str">
            <v>N</v>
          </cell>
          <cell r="E31" t="str">
            <v>N</v>
          </cell>
          <cell r="F31" t="str">
            <v>N</v>
          </cell>
          <cell r="G31" t="str">
            <v>N</v>
          </cell>
          <cell r="H31" t="str">
            <v>N</v>
          </cell>
          <cell r="I31" t="str">
            <v>N</v>
          </cell>
          <cell r="J31" t="str">
            <v>N</v>
          </cell>
          <cell r="K31" t="str">
            <v>N</v>
          </cell>
          <cell r="L31" t="str">
            <v>N</v>
          </cell>
          <cell r="M31" t="str">
            <v>N</v>
          </cell>
          <cell r="N31" t="str">
            <v>N</v>
          </cell>
          <cell r="O31" t="str">
            <v>N</v>
          </cell>
          <cell r="P31" t="str">
            <v>N</v>
          </cell>
          <cell r="Q31" t="str">
            <v>N</v>
          </cell>
          <cell r="R31" t="str">
            <v>N</v>
          </cell>
          <cell r="S31" t="str">
            <v>N</v>
          </cell>
          <cell r="T31" t="str">
            <v>N</v>
          </cell>
          <cell r="U31" t="str">
            <v>N</v>
          </cell>
          <cell r="V31" t="str">
            <v>N</v>
          </cell>
          <cell r="W31" t="str">
            <v>N</v>
          </cell>
          <cell r="X31" t="str">
            <v>N</v>
          </cell>
          <cell r="Y31" t="str">
            <v>N</v>
          </cell>
          <cell r="Z31" t="str">
            <v>N</v>
          </cell>
          <cell r="AA31" t="str">
            <v>N</v>
          </cell>
          <cell r="AB31" t="str">
            <v>N</v>
          </cell>
          <cell r="AC31" t="str">
            <v>N</v>
          </cell>
          <cell r="AD31" t="str">
            <v>N</v>
          </cell>
          <cell r="AE31" t="str">
            <v>N</v>
          </cell>
          <cell r="AF31" t="str">
            <v>N</v>
          </cell>
          <cell r="AG31" t="str">
            <v>N</v>
          </cell>
        </row>
        <row r="32">
          <cell r="B32" t="str">
            <v>NUMBER of BOARD per batch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</row>
        <row r="33">
          <cell r="B33" t="str">
            <v>Cycle Time (min): (if blank, default used)</v>
          </cell>
        </row>
        <row r="34">
          <cell r="B34" t="str">
            <v>Conformal Coater</v>
          </cell>
          <cell r="D34" t="str">
            <v>N</v>
          </cell>
          <cell r="E34" t="str">
            <v>N</v>
          </cell>
          <cell r="F34" t="str">
            <v>N</v>
          </cell>
          <cell r="G34" t="str">
            <v>N</v>
          </cell>
          <cell r="H34" t="str">
            <v>N</v>
          </cell>
          <cell r="I34" t="str">
            <v>N</v>
          </cell>
          <cell r="J34" t="str">
            <v>N</v>
          </cell>
          <cell r="K34" t="str">
            <v>N</v>
          </cell>
          <cell r="L34" t="str">
            <v>N</v>
          </cell>
          <cell r="M34" t="str">
            <v>N</v>
          </cell>
          <cell r="N34" t="str">
            <v>N</v>
          </cell>
          <cell r="O34" t="str">
            <v>N</v>
          </cell>
          <cell r="P34" t="str">
            <v>N</v>
          </cell>
          <cell r="Q34" t="str">
            <v>N</v>
          </cell>
          <cell r="R34" t="str">
            <v>N</v>
          </cell>
          <cell r="S34" t="str">
            <v>N</v>
          </cell>
          <cell r="T34" t="str">
            <v>N</v>
          </cell>
          <cell r="U34" t="str">
            <v>N</v>
          </cell>
          <cell r="V34" t="str">
            <v>N</v>
          </cell>
          <cell r="W34" t="str">
            <v>N</v>
          </cell>
          <cell r="X34" t="str">
            <v>N</v>
          </cell>
          <cell r="Y34" t="str">
            <v>N</v>
          </cell>
          <cell r="Z34" t="str">
            <v>N</v>
          </cell>
          <cell r="AA34" t="str">
            <v>N</v>
          </cell>
          <cell r="AB34" t="str">
            <v>N</v>
          </cell>
          <cell r="AC34" t="str">
            <v>N</v>
          </cell>
          <cell r="AD34" t="str">
            <v>N</v>
          </cell>
          <cell r="AE34" t="str">
            <v>N</v>
          </cell>
          <cell r="AF34" t="str">
            <v>N</v>
          </cell>
          <cell r="AG34" t="str">
            <v>N</v>
          </cell>
        </row>
        <row r="35">
          <cell r="B35" t="str">
            <v>Cycle Time (min): (if blank, default used)</v>
          </cell>
        </row>
        <row r="36">
          <cell r="B36" t="str">
            <v>SUPPLIES : $ per board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0</v>
          </cell>
          <cell r="AG36">
            <v>0</v>
          </cell>
        </row>
        <row r="37">
          <cell r="B37" t="str">
            <v>Depanalizer (router)</v>
          </cell>
          <cell r="D37" t="str">
            <v>N</v>
          </cell>
          <cell r="E37" t="str">
            <v>N</v>
          </cell>
          <cell r="F37" t="str">
            <v>N</v>
          </cell>
          <cell r="G37" t="str">
            <v>N</v>
          </cell>
          <cell r="H37" t="str">
            <v>N</v>
          </cell>
          <cell r="I37" t="str">
            <v>N</v>
          </cell>
          <cell r="J37" t="str">
            <v>N</v>
          </cell>
          <cell r="K37" t="str">
            <v>N</v>
          </cell>
          <cell r="L37" t="str">
            <v>N</v>
          </cell>
          <cell r="M37" t="str">
            <v>N</v>
          </cell>
          <cell r="N37" t="str">
            <v>N</v>
          </cell>
          <cell r="O37" t="str">
            <v>N</v>
          </cell>
          <cell r="P37" t="str">
            <v>N</v>
          </cell>
          <cell r="Q37" t="str">
            <v>N</v>
          </cell>
          <cell r="R37" t="str">
            <v>N</v>
          </cell>
          <cell r="S37" t="str">
            <v>N</v>
          </cell>
          <cell r="T37" t="str">
            <v>N</v>
          </cell>
          <cell r="U37" t="str">
            <v>N</v>
          </cell>
          <cell r="V37" t="str">
            <v>N</v>
          </cell>
          <cell r="W37" t="str">
            <v>N</v>
          </cell>
          <cell r="X37" t="str">
            <v>N</v>
          </cell>
          <cell r="Y37" t="str">
            <v>N</v>
          </cell>
          <cell r="Z37" t="str">
            <v>N</v>
          </cell>
          <cell r="AA37" t="str">
            <v>N</v>
          </cell>
          <cell r="AB37" t="str">
            <v>N</v>
          </cell>
          <cell r="AC37" t="str">
            <v>N</v>
          </cell>
          <cell r="AD37" t="str">
            <v>N</v>
          </cell>
          <cell r="AE37" t="str">
            <v>N</v>
          </cell>
          <cell r="AF37" t="str">
            <v>N</v>
          </cell>
          <cell r="AG37" t="str">
            <v>N</v>
          </cell>
        </row>
        <row r="38">
          <cell r="B38" t="str">
            <v>NUMBER of BOARD per panel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B39" t="str">
            <v>Cycle Time (min): (if blank, default used)</v>
          </cell>
        </row>
        <row r="40">
          <cell r="B40" t="str">
            <v>Flying Probe</v>
          </cell>
          <cell r="D40" t="str">
            <v>N</v>
          </cell>
          <cell r="E40" t="str">
            <v>N</v>
          </cell>
          <cell r="F40" t="str">
            <v>N</v>
          </cell>
          <cell r="G40" t="str">
            <v>N</v>
          </cell>
          <cell r="H40" t="str">
            <v>N</v>
          </cell>
          <cell r="I40" t="str">
            <v>N</v>
          </cell>
          <cell r="J40" t="str">
            <v>N</v>
          </cell>
          <cell r="K40" t="str">
            <v>N</v>
          </cell>
          <cell r="L40" t="str">
            <v>N</v>
          </cell>
          <cell r="M40" t="str">
            <v>N</v>
          </cell>
          <cell r="N40" t="str">
            <v>N</v>
          </cell>
          <cell r="O40" t="str">
            <v>N</v>
          </cell>
          <cell r="P40" t="str">
            <v>N</v>
          </cell>
          <cell r="Q40" t="str">
            <v>N</v>
          </cell>
          <cell r="R40" t="str">
            <v>N</v>
          </cell>
          <cell r="S40" t="str">
            <v>N</v>
          </cell>
          <cell r="T40" t="str">
            <v>N</v>
          </cell>
          <cell r="U40" t="str">
            <v>N</v>
          </cell>
          <cell r="V40" t="str">
            <v>N</v>
          </cell>
          <cell r="W40" t="str">
            <v>N</v>
          </cell>
          <cell r="X40" t="str">
            <v>N</v>
          </cell>
          <cell r="Y40" t="str">
            <v>N</v>
          </cell>
          <cell r="Z40" t="str">
            <v>N</v>
          </cell>
          <cell r="AA40" t="str">
            <v>N</v>
          </cell>
          <cell r="AB40" t="str">
            <v>N</v>
          </cell>
          <cell r="AC40" t="str">
            <v>N</v>
          </cell>
          <cell r="AD40" t="str">
            <v>N</v>
          </cell>
          <cell r="AE40" t="str">
            <v>N</v>
          </cell>
          <cell r="AF40" t="str">
            <v>N</v>
          </cell>
          <cell r="AG40" t="str">
            <v>N</v>
          </cell>
        </row>
        <row r="41">
          <cell r="B41" t="str">
            <v>YIELD</v>
          </cell>
          <cell r="D41">
            <v>1</v>
          </cell>
          <cell r="E41">
            <v>1</v>
          </cell>
          <cell r="F41">
            <v>1</v>
          </cell>
          <cell r="G41">
            <v>1</v>
          </cell>
          <cell r="H41">
            <v>1</v>
          </cell>
          <cell r="I41">
            <v>1</v>
          </cell>
          <cell r="J41">
            <v>1</v>
          </cell>
          <cell r="K41">
            <v>1</v>
          </cell>
          <cell r="L41">
            <v>1</v>
          </cell>
          <cell r="M41">
            <v>1</v>
          </cell>
          <cell r="N41">
            <v>1</v>
          </cell>
          <cell r="O41">
            <v>1</v>
          </cell>
          <cell r="P41">
            <v>1</v>
          </cell>
          <cell r="Q41">
            <v>1</v>
          </cell>
          <cell r="R41">
            <v>1</v>
          </cell>
          <cell r="S41">
            <v>1</v>
          </cell>
          <cell r="T41">
            <v>1</v>
          </cell>
          <cell r="U41">
            <v>1</v>
          </cell>
          <cell r="V41">
            <v>1</v>
          </cell>
          <cell r="W41">
            <v>1</v>
          </cell>
          <cell r="X41">
            <v>1</v>
          </cell>
          <cell r="Y41">
            <v>1</v>
          </cell>
          <cell r="Z41">
            <v>1</v>
          </cell>
          <cell r="AA41">
            <v>1</v>
          </cell>
          <cell r="AB41">
            <v>1</v>
          </cell>
          <cell r="AC41">
            <v>1</v>
          </cell>
          <cell r="AD41">
            <v>1</v>
          </cell>
          <cell r="AE41">
            <v>1</v>
          </cell>
          <cell r="AF41">
            <v>1</v>
          </cell>
          <cell r="AG41">
            <v>1</v>
          </cell>
        </row>
        <row r="42">
          <cell r="B42" t="str">
            <v>Cycle Time (min): (if blank, default used)</v>
          </cell>
        </row>
        <row r="43">
          <cell r="B43" t="str">
            <v>Glue Dispenser</v>
          </cell>
          <cell r="D43" t="str">
            <v>N</v>
          </cell>
          <cell r="E43" t="str">
            <v>N</v>
          </cell>
          <cell r="F43" t="str">
            <v>N</v>
          </cell>
          <cell r="G43" t="str">
            <v>N</v>
          </cell>
          <cell r="H43" t="str">
            <v>N</v>
          </cell>
          <cell r="I43" t="str">
            <v>N</v>
          </cell>
          <cell r="J43" t="str">
            <v>N</v>
          </cell>
          <cell r="K43" t="str">
            <v>N</v>
          </cell>
          <cell r="L43" t="str">
            <v>N</v>
          </cell>
          <cell r="M43" t="str">
            <v>N</v>
          </cell>
          <cell r="N43" t="str">
            <v>N</v>
          </cell>
          <cell r="O43" t="str">
            <v>N</v>
          </cell>
          <cell r="P43" t="str">
            <v>N</v>
          </cell>
          <cell r="Q43" t="str">
            <v>N</v>
          </cell>
          <cell r="R43" t="str">
            <v>N</v>
          </cell>
          <cell r="S43" t="str">
            <v>N</v>
          </cell>
          <cell r="T43" t="str">
            <v>N</v>
          </cell>
          <cell r="U43" t="str">
            <v>N</v>
          </cell>
          <cell r="V43" t="str">
            <v>N</v>
          </cell>
          <cell r="W43" t="str">
            <v>N</v>
          </cell>
          <cell r="X43" t="str">
            <v>N</v>
          </cell>
          <cell r="Y43" t="str">
            <v>N</v>
          </cell>
          <cell r="Z43" t="str">
            <v>N</v>
          </cell>
          <cell r="AA43" t="str">
            <v>N</v>
          </cell>
          <cell r="AB43" t="str">
            <v>N</v>
          </cell>
          <cell r="AC43" t="str">
            <v>N</v>
          </cell>
          <cell r="AD43" t="str">
            <v>N</v>
          </cell>
          <cell r="AE43" t="str">
            <v>N</v>
          </cell>
          <cell r="AF43" t="str">
            <v>N</v>
          </cell>
          <cell r="AG43" t="str">
            <v>N</v>
          </cell>
        </row>
        <row r="44">
          <cell r="B44" t="str">
            <v>LeaseholdImprove</v>
          </cell>
          <cell r="D44" t="str">
            <v>N</v>
          </cell>
          <cell r="E44" t="str">
            <v>N</v>
          </cell>
          <cell r="F44" t="str">
            <v>N</v>
          </cell>
          <cell r="G44" t="str">
            <v>N</v>
          </cell>
          <cell r="H44" t="str">
            <v>N</v>
          </cell>
          <cell r="I44" t="str">
            <v>N</v>
          </cell>
          <cell r="J44" t="str">
            <v>N</v>
          </cell>
          <cell r="K44" t="str">
            <v>N</v>
          </cell>
          <cell r="L44" t="str">
            <v>N</v>
          </cell>
          <cell r="M44" t="str">
            <v>N</v>
          </cell>
          <cell r="N44" t="str">
            <v>N</v>
          </cell>
          <cell r="O44" t="str">
            <v>N</v>
          </cell>
          <cell r="P44" t="str">
            <v>N</v>
          </cell>
          <cell r="Q44" t="str">
            <v>N</v>
          </cell>
          <cell r="R44" t="str">
            <v>N</v>
          </cell>
          <cell r="S44" t="str">
            <v>N</v>
          </cell>
          <cell r="T44" t="str">
            <v>N</v>
          </cell>
          <cell r="U44" t="str">
            <v>N</v>
          </cell>
          <cell r="V44" t="str">
            <v>N</v>
          </cell>
          <cell r="W44" t="str">
            <v>N</v>
          </cell>
          <cell r="X44" t="str">
            <v>N</v>
          </cell>
          <cell r="Y44" t="str">
            <v>N</v>
          </cell>
          <cell r="Z44" t="str">
            <v>N</v>
          </cell>
          <cell r="AA44" t="str">
            <v>N</v>
          </cell>
          <cell r="AB44" t="str">
            <v>N</v>
          </cell>
          <cell r="AC44" t="str">
            <v>N</v>
          </cell>
          <cell r="AD44" t="str">
            <v>N</v>
          </cell>
          <cell r="AE44" t="str">
            <v>N</v>
          </cell>
          <cell r="AF44" t="str">
            <v>N</v>
          </cell>
          <cell r="AG44" t="str">
            <v>N</v>
          </cell>
        </row>
        <row r="45">
          <cell r="B45" t="str">
            <v>Misc process I</v>
          </cell>
          <cell r="D45" t="str">
            <v>N</v>
          </cell>
          <cell r="E45" t="str">
            <v>N</v>
          </cell>
          <cell r="F45" t="str">
            <v>N</v>
          </cell>
          <cell r="G45" t="str">
            <v>N</v>
          </cell>
          <cell r="H45" t="str">
            <v>N</v>
          </cell>
          <cell r="I45" t="str">
            <v>N</v>
          </cell>
          <cell r="J45" t="str">
            <v>N</v>
          </cell>
          <cell r="K45" t="str">
            <v>N</v>
          </cell>
          <cell r="L45" t="str">
            <v>N</v>
          </cell>
          <cell r="M45" t="str">
            <v>N</v>
          </cell>
          <cell r="N45" t="str">
            <v>N</v>
          </cell>
          <cell r="O45" t="str">
            <v>N</v>
          </cell>
          <cell r="P45" t="str">
            <v>N</v>
          </cell>
          <cell r="Q45" t="str">
            <v>N</v>
          </cell>
          <cell r="R45" t="str">
            <v>N</v>
          </cell>
          <cell r="S45" t="str">
            <v>N</v>
          </cell>
          <cell r="T45" t="str">
            <v>N</v>
          </cell>
          <cell r="U45" t="str">
            <v>N</v>
          </cell>
          <cell r="V45" t="str">
            <v>N</v>
          </cell>
          <cell r="W45" t="str">
            <v>N</v>
          </cell>
          <cell r="X45" t="str">
            <v>N</v>
          </cell>
          <cell r="Y45" t="str">
            <v>N</v>
          </cell>
          <cell r="Z45" t="str">
            <v>N</v>
          </cell>
          <cell r="AA45" t="str">
            <v>N</v>
          </cell>
          <cell r="AB45" t="str">
            <v>N</v>
          </cell>
          <cell r="AC45" t="str">
            <v>N</v>
          </cell>
          <cell r="AD45" t="str">
            <v>N</v>
          </cell>
          <cell r="AE45" t="str">
            <v>N</v>
          </cell>
          <cell r="AF45" t="str">
            <v>N</v>
          </cell>
          <cell r="AG45" t="str">
            <v>N</v>
          </cell>
        </row>
        <row r="46">
          <cell r="B46" t="str">
            <v>CYCLE TIME (min)</v>
          </cell>
          <cell r="C46" t="str">
            <v>Off-line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</row>
        <row r="47">
          <cell r="B47" t="str">
            <v>SUPPLIES : $ per board</v>
          </cell>
          <cell r="C47" t="str">
            <v>Programming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</row>
        <row r="48">
          <cell r="B48" t="str">
            <v>EQT COST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</row>
        <row r="49">
          <cell r="B49" t="str">
            <v>Misc process II</v>
          </cell>
          <cell r="D49" t="str">
            <v>N</v>
          </cell>
          <cell r="E49" t="str">
            <v>N</v>
          </cell>
          <cell r="F49" t="str">
            <v>N</v>
          </cell>
          <cell r="G49" t="str">
            <v>N</v>
          </cell>
          <cell r="H49" t="str">
            <v>N</v>
          </cell>
          <cell r="I49" t="str">
            <v>N</v>
          </cell>
          <cell r="J49" t="str">
            <v>N</v>
          </cell>
          <cell r="K49" t="str">
            <v>N</v>
          </cell>
          <cell r="L49" t="str">
            <v>N</v>
          </cell>
          <cell r="M49" t="str">
            <v>N</v>
          </cell>
          <cell r="N49" t="str">
            <v>N</v>
          </cell>
          <cell r="O49" t="str">
            <v>N</v>
          </cell>
          <cell r="P49" t="str">
            <v>N</v>
          </cell>
          <cell r="Q49" t="str">
            <v>N</v>
          </cell>
          <cell r="R49" t="str">
            <v>N</v>
          </cell>
          <cell r="S49" t="str">
            <v>N</v>
          </cell>
          <cell r="T49" t="str">
            <v>N</v>
          </cell>
          <cell r="U49" t="str">
            <v>N</v>
          </cell>
          <cell r="V49" t="str">
            <v>N</v>
          </cell>
          <cell r="W49" t="str">
            <v>N</v>
          </cell>
          <cell r="X49" t="str">
            <v>N</v>
          </cell>
          <cell r="Y49" t="str">
            <v>N</v>
          </cell>
          <cell r="Z49" t="str">
            <v>N</v>
          </cell>
          <cell r="AA49" t="str">
            <v>N</v>
          </cell>
          <cell r="AB49" t="str">
            <v>N</v>
          </cell>
          <cell r="AC49" t="str">
            <v>N</v>
          </cell>
          <cell r="AD49" t="str">
            <v>N</v>
          </cell>
          <cell r="AE49" t="str">
            <v>N</v>
          </cell>
          <cell r="AF49" t="str">
            <v>N</v>
          </cell>
          <cell r="AG49" t="str">
            <v>N</v>
          </cell>
        </row>
        <row r="50">
          <cell r="B50" t="str">
            <v>CYCLE TIME (min)</v>
          </cell>
          <cell r="C50" t="str">
            <v>Paste inspection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</row>
        <row r="51">
          <cell r="B51" t="str">
            <v>SUPPLIES : $ per board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</row>
        <row r="52">
          <cell r="B52" t="str">
            <v>EQT COST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</row>
        <row r="53">
          <cell r="B53" t="str">
            <v>Misc process III</v>
          </cell>
          <cell r="D53" t="str">
            <v>N</v>
          </cell>
          <cell r="E53" t="str">
            <v>N</v>
          </cell>
          <cell r="F53" t="str">
            <v>N</v>
          </cell>
          <cell r="G53" t="str">
            <v>N</v>
          </cell>
          <cell r="H53" t="str">
            <v>N</v>
          </cell>
          <cell r="I53" t="str">
            <v>N</v>
          </cell>
          <cell r="J53" t="str">
            <v>N</v>
          </cell>
          <cell r="K53" t="str">
            <v>N</v>
          </cell>
          <cell r="L53" t="str">
            <v>N</v>
          </cell>
          <cell r="M53" t="str">
            <v>N</v>
          </cell>
          <cell r="N53" t="str">
            <v>N</v>
          </cell>
          <cell r="O53" t="str">
            <v>N</v>
          </cell>
          <cell r="P53" t="str">
            <v>N</v>
          </cell>
          <cell r="Q53" t="str">
            <v>N</v>
          </cell>
          <cell r="R53" t="str">
            <v>N</v>
          </cell>
          <cell r="S53" t="str">
            <v>N</v>
          </cell>
          <cell r="T53" t="str">
            <v>N</v>
          </cell>
          <cell r="U53" t="str">
            <v>N</v>
          </cell>
          <cell r="V53" t="str">
            <v>N</v>
          </cell>
          <cell r="W53" t="str">
            <v>N</v>
          </cell>
          <cell r="X53" t="str">
            <v>N</v>
          </cell>
          <cell r="Y53" t="str">
            <v>N</v>
          </cell>
          <cell r="Z53" t="str">
            <v>N</v>
          </cell>
          <cell r="AA53" t="str">
            <v>N</v>
          </cell>
          <cell r="AB53" t="str">
            <v>N</v>
          </cell>
          <cell r="AC53" t="str">
            <v>N</v>
          </cell>
          <cell r="AD53" t="str">
            <v>N</v>
          </cell>
          <cell r="AE53" t="str">
            <v>N</v>
          </cell>
          <cell r="AF53" t="str">
            <v>N</v>
          </cell>
          <cell r="AG53" t="str">
            <v>N</v>
          </cell>
        </row>
        <row r="54">
          <cell r="B54" t="str">
            <v>CYCLE TIME (min)</v>
          </cell>
          <cell r="C54" t="str">
            <v>Manual dispensing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B55" t="str">
            <v>SUPPLIES : $ per board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</row>
        <row r="56">
          <cell r="B56" t="str">
            <v>EQT COST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</row>
        <row r="57">
          <cell r="B57" t="str">
            <v>Misc process IV</v>
          </cell>
          <cell r="D57" t="str">
            <v>N</v>
          </cell>
          <cell r="E57" t="str">
            <v>N</v>
          </cell>
          <cell r="F57" t="str">
            <v>N</v>
          </cell>
          <cell r="G57" t="str">
            <v>N</v>
          </cell>
          <cell r="H57" t="str">
            <v>N</v>
          </cell>
          <cell r="I57" t="str">
            <v>N</v>
          </cell>
          <cell r="J57" t="str">
            <v>N</v>
          </cell>
          <cell r="K57" t="str">
            <v>N</v>
          </cell>
          <cell r="L57" t="str">
            <v>N</v>
          </cell>
          <cell r="M57" t="str">
            <v>N</v>
          </cell>
          <cell r="N57" t="str">
            <v>N</v>
          </cell>
          <cell r="O57" t="str">
            <v>N</v>
          </cell>
          <cell r="P57" t="str">
            <v>N</v>
          </cell>
          <cell r="Q57" t="str">
            <v>N</v>
          </cell>
          <cell r="R57" t="str">
            <v>N</v>
          </cell>
          <cell r="S57" t="str">
            <v>N</v>
          </cell>
          <cell r="T57" t="str">
            <v>N</v>
          </cell>
          <cell r="U57" t="str">
            <v>N</v>
          </cell>
          <cell r="V57" t="str">
            <v>N</v>
          </cell>
          <cell r="W57" t="str">
            <v>N</v>
          </cell>
          <cell r="X57" t="str">
            <v>N</v>
          </cell>
          <cell r="Y57" t="str">
            <v>N</v>
          </cell>
          <cell r="Z57" t="str">
            <v>N</v>
          </cell>
          <cell r="AA57" t="str">
            <v>N</v>
          </cell>
          <cell r="AB57" t="str">
            <v>N</v>
          </cell>
          <cell r="AC57" t="str">
            <v>N</v>
          </cell>
          <cell r="AD57" t="str">
            <v>N</v>
          </cell>
          <cell r="AE57" t="str">
            <v>N</v>
          </cell>
          <cell r="AF57" t="str">
            <v>N</v>
          </cell>
          <cell r="AG57" t="str">
            <v>N</v>
          </cell>
        </row>
        <row r="58">
          <cell r="B58" t="str">
            <v>CYCLE TIME (min)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0</v>
          </cell>
          <cell r="AG58">
            <v>0</v>
          </cell>
        </row>
        <row r="59">
          <cell r="B59" t="str">
            <v>SUPPLIES : $ per board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  <cell r="Z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0</v>
          </cell>
          <cell r="AG59">
            <v>0</v>
          </cell>
        </row>
        <row r="60">
          <cell r="B60" t="str">
            <v>EQT COST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  <cell r="Z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</row>
        <row r="61">
          <cell r="B61" t="str">
            <v>Misc process V</v>
          </cell>
          <cell r="D61" t="str">
            <v>N</v>
          </cell>
          <cell r="E61" t="str">
            <v>N</v>
          </cell>
          <cell r="F61" t="str">
            <v>N</v>
          </cell>
          <cell r="G61" t="str">
            <v>N</v>
          </cell>
          <cell r="H61" t="str">
            <v>N</v>
          </cell>
          <cell r="I61" t="str">
            <v>N</v>
          </cell>
          <cell r="J61" t="str">
            <v>N</v>
          </cell>
          <cell r="K61" t="str">
            <v>N</v>
          </cell>
          <cell r="L61" t="str">
            <v>N</v>
          </cell>
          <cell r="M61" t="str">
            <v>N</v>
          </cell>
          <cell r="N61" t="str">
            <v>N</v>
          </cell>
          <cell r="O61" t="str">
            <v>N</v>
          </cell>
          <cell r="P61" t="str">
            <v>N</v>
          </cell>
          <cell r="Q61" t="str">
            <v>N</v>
          </cell>
          <cell r="R61" t="str">
            <v>N</v>
          </cell>
          <cell r="S61" t="str">
            <v>N</v>
          </cell>
          <cell r="T61" t="str">
            <v>N</v>
          </cell>
          <cell r="U61" t="str">
            <v>N</v>
          </cell>
          <cell r="V61" t="str">
            <v>N</v>
          </cell>
          <cell r="W61" t="str">
            <v>N</v>
          </cell>
          <cell r="X61" t="str">
            <v>N</v>
          </cell>
          <cell r="Y61" t="str">
            <v>N</v>
          </cell>
          <cell r="Z61" t="str">
            <v>N</v>
          </cell>
          <cell r="AA61" t="str">
            <v>N</v>
          </cell>
          <cell r="AB61" t="str">
            <v>N</v>
          </cell>
          <cell r="AC61" t="str">
            <v>N</v>
          </cell>
          <cell r="AD61" t="str">
            <v>N</v>
          </cell>
          <cell r="AE61" t="str">
            <v>N</v>
          </cell>
          <cell r="AF61" t="str">
            <v>N</v>
          </cell>
          <cell r="AG61" t="str">
            <v>N</v>
          </cell>
        </row>
        <row r="62">
          <cell r="B62" t="str">
            <v>CYCLE TIME (min)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0</v>
          </cell>
          <cell r="AG62">
            <v>0</v>
          </cell>
        </row>
        <row r="63">
          <cell r="B63" t="str">
            <v>SUPPLIES : $ per board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</row>
        <row r="64">
          <cell r="B64" t="str">
            <v>EQT COST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0</v>
          </cell>
          <cell r="AG64">
            <v>0</v>
          </cell>
        </row>
        <row r="65">
          <cell r="B65" t="str">
            <v>Press Fit</v>
          </cell>
          <cell r="D65" t="str">
            <v>N</v>
          </cell>
          <cell r="E65" t="str">
            <v>N</v>
          </cell>
          <cell r="F65" t="str">
            <v>N</v>
          </cell>
          <cell r="G65" t="str">
            <v>N</v>
          </cell>
          <cell r="H65" t="str">
            <v>N</v>
          </cell>
          <cell r="I65" t="str">
            <v>N</v>
          </cell>
          <cell r="J65" t="str">
            <v>N</v>
          </cell>
          <cell r="K65" t="str">
            <v>N</v>
          </cell>
          <cell r="L65" t="str">
            <v>N</v>
          </cell>
          <cell r="M65" t="str">
            <v>N</v>
          </cell>
          <cell r="N65" t="str">
            <v>N</v>
          </cell>
          <cell r="O65" t="str">
            <v>N</v>
          </cell>
          <cell r="P65" t="str">
            <v>N</v>
          </cell>
          <cell r="Q65" t="str">
            <v>N</v>
          </cell>
          <cell r="R65" t="str">
            <v>N</v>
          </cell>
          <cell r="S65" t="str">
            <v>N</v>
          </cell>
          <cell r="T65" t="str">
            <v>N</v>
          </cell>
          <cell r="U65" t="str">
            <v>N</v>
          </cell>
          <cell r="V65" t="str">
            <v>N</v>
          </cell>
          <cell r="W65" t="str">
            <v>N</v>
          </cell>
          <cell r="X65" t="str">
            <v>N</v>
          </cell>
          <cell r="Y65" t="str">
            <v>N</v>
          </cell>
          <cell r="Z65" t="str">
            <v>N</v>
          </cell>
          <cell r="AA65" t="str">
            <v>N</v>
          </cell>
          <cell r="AB65" t="str">
            <v>N</v>
          </cell>
          <cell r="AC65" t="str">
            <v>N</v>
          </cell>
          <cell r="AD65" t="str">
            <v>N</v>
          </cell>
          <cell r="AE65" t="str">
            <v>N</v>
          </cell>
          <cell r="AF65" t="str">
            <v>N</v>
          </cell>
          <cell r="AG65" t="str">
            <v>N</v>
          </cell>
        </row>
        <row r="66">
          <cell r="B66" t="str">
            <v>NUMBER of CONNECTORS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</row>
        <row r="67">
          <cell r="B67" t="str">
            <v>CYCLE TIME per PCBA (min): (if blank default used)</v>
          </cell>
        </row>
        <row r="68">
          <cell r="B68" t="str">
            <v>Assembly Yield (if blank default used)</v>
          </cell>
        </row>
        <row r="69">
          <cell r="B69" t="str">
            <v># of Pins per Connector (if blank default used)</v>
          </cell>
        </row>
        <row r="70">
          <cell r="B70" t="str">
            <v>Single or Double Sided Press fit</v>
          </cell>
          <cell r="D70" t="str">
            <v>Single</v>
          </cell>
          <cell r="E70" t="str">
            <v>Single</v>
          </cell>
          <cell r="F70" t="str">
            <v>Single</v>
          </cell>
          <cell r="G70" t="str">
            <v>Single</v>
          </cell>
          <cell r="H70" t="str">
            <v>Single</v>
          </cell>
          <cell r="I70" t="str">
            <v>Single</v>
          </cell>
          <cell r="J70" t="str">
            <v>Single</v>
          </cell>
          <cell r="K70" t="str">
            <v>Single</v>
          </cell>
          <cell r="L70" t="str">
            <v>Single</v>
          </cell>
          <cell r="M70" t="str">
            <v>Single</v>
          </cell>
          <cell r="N70" t="str">
            <v>Single</v>
          </cell>
          <cell r="O70" t="str">
            <v>Single</v>
          </cell>
          <cell r="P70" t="str">
            <v>Single</v>
          </cell>
          <cell r="Q70" t="str">
            <v>Single</v>
          </cell>
          <cell r="R70" t="str">
            <v>Single</v>
          </cell>
          <cell r="S70" t="str">
            <v>Single</v>
          </cell>
          <cell r="T70" t="str">
            <v>Single</v>
          </cell>
          <cell r="U70" t="str">
            <v>Single</v>
          </cell>
          <cell r="V70" t="str">
            <v>Single</v>
          </cell>
          <cell r="W70" t="str">
            <v>Single</v>
          </cell>
          <cell r="X70" t="str">
            <v>Single</v>
          </cell>
          <cell r="Y70" t="str">
            <v>Single</v>
          </cell>
          <cell r="Z70" t="str">
            <v>Single</v>
          </cell>
          <cell r="AA70" t="str">
            <v>Single</v>
          </cell>
          <cell r="AB70" t="str">
            <v>Single</v>
          </cell>
          <cell r="AC70" t="str">
            <v>Single</v>
          </cell>
          <cell r="AD70" t="str">
            <v>Single</v>
          </cell>
          <cell r="AE70" t="str">
            <v>Single</v>
          </cell>
          <cell r="AF70" t="str">
            <v>Single</v>
          </cell>
          <cell r="AG70" t="str">
            <v>Single</v>
          </cell>
        </row>
        <row r="71">
          <cell r="B71" t="str">
            <v>Compliant Pin Insertion</v>
          </cell>
          <cell r="D71" t="str">
            <v>N</v>
          </cell>
          <cell r="E71" t="str">
            <v>N</v>
          </cell>
          <cell r="F71" t="str">
            <v>N</v>
          </cell>
          <cell r="G71" t="str">
            <v>N</v>
          </cell>
          <cell r="H71" t="str">
            <v>N</v>
          </cell>
          <cell r="I71" t="str">
            <v>N</v>
          </cell>
          <cell r="J71" t="str">
            <v>N</v>
          </cell>
          <cell r="K71" t="str">
            <v>N</v>
          </cell>
          <cell r="L71" t="str">
            <v>N</v>
          </cell>
          <cell r="M71" t="str">
            <v>N</v>
          </cell>
          <cell r="N71" t="str">
            <v>N</v>
          </cell>
          <cell r="O71" t="str">
            <v>N</v>
          </cell>
          <cell r="P71" t="str">
            <v>N</v>
          </cell>
          <cell r="Q71" t="str">
            <v>N</v>
          </cell>
          <cell r="R71" t="str">
            <v>N</v>
          </cell>
          <cell r="S71" t="str">
            <v>N</v>
          </cell>
          <cell r="T71" t="str">
            <v>N</v>
          </cell>
          <cell r="U71" t="str">
            <v>N</v>
          </cell>
          <cell r="V71" t="str">
            <v>N</v>
          </cell>
          <cell r="W71" t="str">
            <v>N</v>
          </cell>
          <cell r="X71" t="str">
            <v>N</v>
          </cell>
          <cell r="Y71" t="str">
            <v>N</v>
          </cell>
          <cell r="Z71" t="str">
            <v>N</v>
          </cell>
          <cell r="AA71" t="str">
            <v>N</v>
          </cell>
          <cell r="AB71" t="str">
            <v>N</v>
          </cell>
          <cell r="AC71" t="str">
            <v>N</v>
          </cell>
          <cell r="AD71" t="str">
            <v>N</v>
          </cell>
          <cell r="AE71" t="str">
            <v>N</v>
          </cell>
          <cell r="AF71" t="str">
            <v>N</v>
          </cell>
          <cell r="AG71" t="str">
            <v>N</v>
          </cell>
        </row>
        <row r="72">
          <cell r="B72" t="str">
            <v>NUMBER of PINS (per PCBA)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</row>
        <row r="73">
          <cell r="B73" t="str">
            <v>Underfill</v>
          </cell>
          <cell r="D73" t="str">
            <v>N</v>
          </cell>
          <cell r="E73" t="str">
            <v>N</v>
          </cell>
          <cell r="F73" t="str">
            <v>N</v>
          </cell>
          <cell r="G73" t="str">
            <v>N</v>
          </cell>
          <cell r="H73" t="str">
            <v>N</v>
          </cell>
          <cell r="I73" t="str">
            <v>N</v>
          </cell>
          <cell r="J73" t="str">
            <v>N</v>
          </cell>
          <cell r="K73" t="str">
            <v>N</v>
          </cell>
          <cell r="L73" t="str">
            <v>N</v>
          </cell>
          <cell r="M73" t="str">
            <v>N</v>
          </cell>
          <cell r="N73" t="str">
            <v>N</v>
          </cell>
          <cell r="O73" t="str">
            <v>N</v>
          </cell>
          <cell r="P73" t="str">
            <v>N</v>
          </cell>
          <cell r="Q73" t="str">
            <v>N</v>
          </cell>
          <cell r="R73" t="str">
            <v>N</v>
          </cell>
          <cell r="S73" t="str">
            <v>N</v>
          </cell>
          <cell r="T73" t="str">
            <v>N</v>
          </cell>
          <cell r="U73" t="str">
            <v>N</v>
          </cell>
          <cell r="V73" t="str">
            <v>N</v>
          </cell>
          <cell r="W73" t="str">
            <v>N</v>
          </cell>
          <cell r="X73" t="str">
            <v>N</v>
          </cell>
          <cell r="Y73" t="str">
            <v>N</v>
          </cell>
          <cell r="Z73" t="str">
            <v>N</v>
          </cell>
          <cell r="AA73" t="str">
            <v>N</v>
          </cell>
          <cell r="AB73" t="str">
            <v>N</v>
          </cell>
          <cell r="AC73" t="str">
            <v>N</v>
          </cell>
          <cell r="AD73" t="str">
            <v>N</v>
          </cell>
          <cell r="AE73" t="str">
            <v>N</v>
          </cell>
          <cell r="AF73" t="str">
            <v>N</v>
          </cell>
          <cell r="AG73" t="str">
            <v>N</v>
          </cell>
        </row>
        <row r="74">
          <cell r="B74" t="str">
            <v>CYCLE TIME (min): (if blank default used)</v>
          </cell>
        </row>
        <row r="75">
          <cell r="B75" t="str">
            <v>SUPPLIES : $ per board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</row>
        <row r="76">
          <cell r="B76" t="str">
            <v>Wire Soldering</v>
          </cell>
          <cell r="D76" t="str">
            <v>N</v>
          </cell>
          <cell r="E76" t="str">
            <v>N</v>
          </cell>
          <cell r="F76" t="str">
            <v>N</v>
          </cell>
          <cell r="G76" t="str">
            <v>N</v>
          </cell>
          <cell r="H76" t="str">
            <v>N</v>
          </cell>
          <cell r="I76" t="str">
            <v>N</v>
          </cell>
          <cell r="J76" t="str">
            <v>N</v>
          </cell>
          <cell r="K76" t="str">
            <v>N</v>
          </cell>
          <cell r="L76" t="str">
            <v>N</v>
          </cell>
          <cell r="M76" t="str">
            <v>N</v>
          </cell>
          <cell r="N76" t="str">
            <v>N</v>
          </cell>
          <cell r="O76" t="str">
            <v>N</v>
          </cell>
          <cell r="P76" t="str">
            <v>N</v>
          </cell>
          <cell r="Q76" t="str">
            <v>N</v>
          </cell>
          <cell r="R76" t="str">
            <v>N</v>
          </cell>
          <cell r="S76" t="str">
            <v>N</v>
          </cell>
          <cell r="T76" t="str">
            <v>N</v>
          </cell>
          <cell r="U76" t="str">
            <v>N</v>
          </cell>
          <cell r="V76" t="str">
            <v>N</v>
          </cell>
          <cell r="W76" t="str">
            <v>N</v>
          </cell>
          <cell r="X76" t="str">
            <v>N</v>
          </cell>
          <cell r="Y76" t="str">
            <v>N</v>
          </cell>
          <cell r="Z76" t="str">
            <v>N</v>
          </cell>
          <cell r="AA76" t="str">
            <v>N</v>
          </cell>
          <cell r="AB76" t="str">
            <v>N</v>
          </cell>
          <cell r="AC76" t="str">
            <v>N</v>
          </cell>
          <cell r="AD76" t="str">
            <v>N</v>
          </cell>
          <cell r="AE76" t="str">
            <v>N</v>
          </cell>
          <cell r="AF76" t="str">
            <v>N</v>
          </cell>
          <cell r="AG76" t="str">
            <v>N</v>
          </cell>
        </row>
        <row r="77">
          <cell r="B77" t="str">
            <v>NUMBER of WIRE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</row>
        <row r="78">
          <cell r="B78" t="str">
            <v>CYCLE TIME (min) :(if blank default used)</v>
          </cell>
        </row>
        <row r="79">
          <cell r="B79" t="str">
            <v>SPECIFIC PROCESS Section
(with non-shareable equipment)</v>
          </cell>
          <cell r="C79" t="str">
            <v>Notes</v>
          </cell>
        </row>
        <row r="80">
          <cell r="B80" t="str">
            <v>Other</v>
          </cell>
          <cell r="D80" t="str">
            <v>N</v>
          </cell>
          <cell r="E80" t="str">
            <v>N</v>
          </cell>
          <cell r="F80" t="str">
            <v>N</v>
          </cell>
          <cell r="G80" t="str">
            <v>N</v>
          </cell>
          <cell r="H80" t="str">
            <v>N</v>
          </cell>
          <cell r="I80" t="str">
            <v>N</v>
          </cell>
          <cell r="J80" t="str">
            <v>N</v>
          </cell>
          <cell r="K80" t="str">
            <v>N</v>
          </cell>
          <cell r="L80" t="str">
            <v>N</v>
          </cell>
          <cell r="M80" t="str">
            <v>N</v>
          </cell>
          <cell r="N80" t="str">
            <v>N</v>
          </cell>
          <cell r="O80" t="str">
            <v>N</v>
          </cell>
          <cell r="P80" t="str">
            <v>N</v>
          </cell>
          <cell r="Q80" t="str">
            <v>N</v>
          </cell>
          <cell r="R80" t="str">
            <v>N</v>
          </cell>
          <cell r="S80" t="str">
            <v>N</v>
          </cell>
          <cell r="T80" t="str">
            <v>N</v>
          </cell>
          <cell r="U80" t="str">
            <v>N</v>
          </cell>
          <cell r="V80" t="str">
            <v>N</v>
          </cell>
          <cell r="W80" t="str">
            <v>N</v>
          </cell>
          <cell r="X80" t="str">
            <v>N</v>
          </cell>
          <cell r="Y80" t="str">
            <v>N</v>
          </cell>
          <cell r="Z80" t="str">
            <v>N</v>
          </cell>
          <cell r="AA80" t="str">
            <v>N</v>
          </cell>
          <cell r="AB80" t="str">
            <v>N</v>
          </cell>
          <cell r="AC80" t="str">
            <v>N</v>
          </cell>
          <cell r="AD80" t="str">
            <v>N</v>
          </cell>
          <cell r="AE80" t="str">
            <v>N</v>
          </cell>
          <cell r="AF80" t="str">
            <v>N</v>
          </cell>
          <cell r="AG80" t="str">
            <v>N</v>
          </cell>
        </row>
        <row r="81">
          <cell r="B81" t="str">
            <v>Other Equipment Cost (total)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B82" t="str">
            <v>Amortization period (0-7 yrs)   (if 0, not amortized)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B83" t="str">
            <v>Cycle Time (total min)</v>
          </cell>
        </row>
        <row r="84">
          <cell r="D84" t="str">
            <v>Singapore</v>
          </cell>
          <cell r="E84" t="str">
            <v>Singapore</v>
          </cell>
          <cell r="F84" t="str">
            <v>Singapore</v>
          </cell>
          <cell r="G84" t="str">
            <v>Singapore</v>
          </cell>
          <cell r="H84" t="str">
            <v>Singapore</v>
          </cell>
          <cell r="I84" t="str">
            <v>Singapore</v>
          </cell>
          <cell r="J84" t="str">
            <v>Mexico</v>
          </cell>
          <cell r="K84" t="str">
            <v>Mexico</v>
          </cell>
          <cell r="L84" t="str">
            <v>Mexico</v>
          </cell>
          <cell r="M84" t="str">
            <v>Mexico</v>
          </cell>
          <cell r="N84" t="str">
            <v>Mexico</v>
          </cell>
          <cell r="O84" t="str">
            <v>Mexico</v>
          </cell>
          <cell r="P84" t="str">
            <v>Mexico</v>
          </cell>
          <cell r="Q84" t="str">
            <v>Mexico</v>
          </cell>
          <cell r="R84" t="str">
            <v>Mexico</v>
          </cell>
          <cell r="S84" t="str">
            <v>Mexico</v>
          </cell>
          <cell r="T84" t="str">
            <v>Mexico</v>
          </cell>
          <cell r="U84" t="str">
            <v>Mexico</v>
          </cell>
          <cell r="V84" t="str">
            <v>Mexico</v>
          </cell>
          <cell r="W84" t="str">
            <v>Mexico</v>
          </cell>
          <cell r="X84" t="str">
            <v>Mexico</v>
          </cell>
          <cell r="Y84" t="str">
            <v>Mexico</v>
          </cell>
          <cell r="Z84" t="str">
            <v>Mexico</v>
          </cell>
          <cell r="AA84" t="str">
            <v>Mexico</v>
          </cell>
          <cell r="AB84" t="str">
            <v>Mexico</v>
          </cell>
          <cell r="AC84" t="str">
            <v>Mexico</v>
          </cell>
          <cell r="AD84" t="str">
            <v>Mexico</v>
          </cell>
          <cell r="AE84" t="str">
            <v>Mexico</v>
          </cell>
          <cell r="AF84" t="str">
            <v>Mexico</v>
          </cell>
          <cell r="AG84" t="str">
            <v>Mexico</v>
          </cell>
        </row>
        <row r="85">
          <cell r="B85" t="str">
            <v>Brazil Special Section</v>
          </cell>
          <cell r="C85" t="str">
            <v>Notes</v>
          </cell>
        </row>
        <row r="86">
          <cell r="B86" t="str">
            <v>Rebates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B87" t="str">
            <v>CPMF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B88" t="str">
            <v>R&amp;D (% of price)</v>
          </cell>
          <cell r="D88">
            <v>0.04</v>
          </cell>
          <cell r="E88">
            <v>0.04</v>
          </cell>
          <cell r="F88">
            <v>0.04</v>
          </cell>
          <cell r="G88">
            <v>0.04</v>
          </cell>
          <cell r="H88">
            <v>0.04</v>
          </cell>
          <cell r="I88">
            <v>0.04</v>
          </cell>
          <cell r="J88">
            <v>0.04</v>
          </cell>
          <cell r="K88">
            <v>0.04</v>
          </cell>
          <cell r="L88">
            <v>0.04</v>
          </cell>
          <cell r="M88">
            <v>0.04</v>
          </cell>
          <cell r="N88">
            <v>0.04</v>
          </cell>
          <cell r="O88">
            <v>0.04</v>
          </cell>
          <cell r="P88">
            <v>0.04</v>
          </cell>
          <cell r="Q88">
            <v>0.04</v>
          </cell>
          <cell r="R88">
            <v>0.04</v>
          </cell>
          <cell r="S88">
            <v>0.04</v>
          </cell>
          <cell r="T88">
            <v>0.04</v>
          </cell>
          <cell r="U88">
            <v>0.04</v>
          </cell>
          <cell r="V88">
            <v>0.04</v>
          </cell>
          <cell r="W88">
            <v>0.04</v>
          </cell>
          <cell r="X88">
            <v>0.04</v>
          </cell>
          <cell r="Y88">
            <v>0.04</v>
          </cell>
          <cell r="Z88">
            <v>0.04</v>
          </cell>
          <cell r="AA88">
            <v>0.04</v>
          </cell>
          <cell r="AB88">
            <v>0.04</v>
          </cell>
          <cell r="AC88">
            <v>0.04</v>
          </cell>
          <cell r="AD88">
            <v>0.04</v>
          </cell>
          <cell r="AE88">
            <v>0.04</v>
          </cell>
          <cell r="AF88">
            <v>0.04</v>
          </cell>
          <cell r="AG88">
            <v>0.04</v>
          </cell>
        </row>
      </sheetData>
      <sheetData sheetId="4" refreshError="1">
        <row r="8">
          <cell r="B8" t="str">
            <v>Volume band</v>
          </cell>
          <cell r="D8" t="str">
            <v>ITEM1</v>
          </cell>
          <cell r="E8" t="str">
            <v>ITEM2</v>
          </cell>
          <cell r="F8" t="str">
            <v>ITEM3</v>
          </cell>
          <cell r="G8" t="str">
            <v>ITEM4</v>
          </cell>
          <cell r="H8" t="str">
            <v>ITEM5</v>
          </cell>
          <cell r="I8" t="str">
            <v>ITEM6</v>
          </cell>
          <cell r="J8" t="str">
            <v>ITEM7</v>
          </cell>
          <cell r="K8" t="str">
            <v>ITEM8</v>
          </cell>
          <cell r="L8" t="str">
            <v>ITEM9</v>
          </cell>
          <cell r="M8" t="str">
            <v>ITEM10</v>
          </cell>
          <cell r="N8" t="str">
            <v>ITEM11</v>
          </cell>
          <cell r="O8" t="str">
            <v>ITEM12</v>
          </cell>
          <cell r="P8" t="str">
            <v>ITEM13</v>
          </cell>
          <cell r="Q8" t="str">
            <v>ITEM14</v>
          </cell>
          <cell r="R8" t="str">
            <v>ITEM15</v>
          </cell>
          <cell r="S8" t="str">
            <v>ITEM16</v>
          </cell>
          <cell r="T8" t="str">
            <v>ITEM17</v>
          </cell>
          <cell r="U8" t="str">
            <v>ITEM18</v>
          </cell>
          <cell r="V8" t="str">
            <v>ITEM19</v>
          </cell>
          <cell r="W8" t="str">
            <v>ITEM20</v>
          </cell>
          <cell r="X8" t="str">
            <v>ITEM21</v>
          </cell>
          <cell r="Y8" t="str">
            <v>ITEM22</v>
          </cell>
          <cell r="Z8" t="str">
            <v>ITEM23</v>
          </cell>
          <cell r="AA8" t="str">
            <v>ITEM24</v>
          </cell>
          <cell r="AB8" t="str">
            <v>ITEM25</v>
          </cell>
          <cell r="AC8" t="str">
            <v>ITEM26</v>
          </cell>
          <cell r="AD8" t="str">
            <v>ITEM27</v>
          </cell>
          <cell r="AE8" t="str">
            <v>ITEM28</v>
          </cell>
          <cell r="AF8" t="str">
            <v>ITEM29</v>
          </cell>
          <cell r="AG8" t="str">
            <v>ITEM30</v>
          </cell>
        </row>
        <row r="9">
          <cell r="B9" t="str">
            <v>Production site</v>
          </cell>
          <cell r="D9" t="str">
            <v>Kallang</v>
          </cell>
          <cell r="E9" t="str">
            <v>Kallang</v>
          </cell>
          <cell r="F9" t="str">
            <v>Kallang</v>
          </cell>
          <cell r="G9" t="str">
            <v>Kallang</v>
          </cell>
          <cell r="H9" t="str">
            <v>Kallang</v>
          </cell>
          <cell r="I9" t="str">
            <v>Kallang</v>
          </cell>
          <cell r="J9" t="str">
            <v>Aguascalientes</v>
          </cell>
          <cell r="K9" t="str">
            <v>Aguascalientes</v>
          </cell>
          <cell r="L9" t="str">
            <v>Aguascalientes</v>
          </cell>
          <cell r="M9" t="str">
            <v>Aguascalientes</v>
          </cell>
          <cell r="N9" t="str">
            <v>Aguascalientes</v>
          </cell>
          <cell r="O9" t="str">
            <v>Aguascalientes</v>
          </cell>
          <cell r="P9" t="str">
            <v>Aguascalientes</v>
          </cell>
          <cell r="Q9" t="str">
            <v>Aguascalientes</v>
          </cell>
          <cell r="R9" t="str">
            <v>Aguascalientes</v>
          </cell>
          <cell r="S9" t="str">
            <v>Aguascalientes</v>
          </cell>
          <cell r="T9" t="str">
            <v>Aguascalientes</v>
          </cell>
          <cell r="U9" t="str">
            <v>Aguascalientes</v>
          </cell>
          <cell r="V9" t="str">
            <v>Aguascalientes</v>
          </cell>
          <cell r="W9" t="str">
            <v>Aguascalientes</v>
          </cell>
          <cell r="X9" t="str">
            <v>Aguascalientes</v>
          </cell>
          <cell r="Y9" t="str">
            <v>Aguascalientes</v>
          </cell>
          <cell r="Z9" t="str">
            <v>Aguascalientes</v>
          </cell>
          <cell r="AA9" t="str">
            <v>Aguascalientes</v>
          </cell>
          <cell r="AB9" t="str">
            <v>Aguascalientes</v>
          </cell>
          <cell r="AC9" t="str">
            <v>Aguascalientes</v>
          </cell>
          <cell r="AD9" t="str">
            <v>Aguascalientes</v>
          </cell>
          <cell r="AE9" t="str">
            <v>Aguascalientes</v>
          </cell>
          <cell r="AF9" t="str">
            <v>Aguascalientes</v>
          </cell>
          <cell r="AG9" t="str">
            <v>Aguascalientes</v>
          </cell>
        </row>
        <row r="10">
          <cell r="B10" t="str">
            <v>Quoted volume</v>
          </cell>
          <cell r="D10">
            <v>100</v>
          </cell>
          <cell r="E10">
            <v>100</v>
          </cell>
          <cell r="F10">
            <v>500</v>
          </cell>
          <cell r="G10">
            <v>250</v>
          </cell>
          <cell r="H10">
            <v>250</v>
          </cell>
          <cell r="I10">
            <v>750</v>
          </cell>
          <cell r="J10">
            <v>100</v>
          </cell>
          <cell r="K10">
            <v>100</v>
          </cell>
          <cell r="L10">
            <v>500</v>
          </cell>
          <cell r="M10">
            <v>250</v>
          </cell>
          <cell r="N10">
            <v>250</v>
          </cell>
          <cell r="O10">
            <v>750</v>
          </cell>
          <cell r="P10">
            <v>1</v>
          </cell>
          <cell r="Q10">
            <v>1</v>
          </cell>
          <cell r="R10">
            <v>1</v>
          </cell>
          <cell r="S10">
            <v>1</v>
          </cell>
          <cell r="T10">
            <v>1</v>
          </cell>
          <cell r="U10">
            <v>1</v>
          </cell>
          <cell r="V10">
            <v>1</v>
          </cell>
          <cell r="W10">
            <v>1</v>
          </cell>
          <cell r="X10">
            <v>1</v>
          </cell>
          <cell r="Y10">
            <v>1</v>
          </cell>
          <cell r="Z10">
            <v>1</v>
          </cell>
          <cell r="AA10">
            <v>1</v>
          </cell>
          <cell r="AB10">
            <v>1</v>
          </cell>
          <cell r="AC10">
            <v>1</v>
          </cell>
          <cell r="AD10">
            <v>1</v>
          </cell>
          <cell r="AE10">
            <v>1</v>
          </cell>
          <cell r="AF10">
            <v>1</v>
          </cell>
          <cell r="AG10">
            <v>1</v>
          </cell>
        </row>
        <row r="11">
          <cell r="B11" t="str">
            <v>Effective Annual placements (millions)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</row>
        <row r="12">
          <cell r="A12">
            <v>5</v>
          </cell>
          <cell r="B12" t="str">
            <v>Delivery model</v>
          </cell>
          <cell r="C12" t="str">
            <v>Default value</v>
          </cell>
          <cell r="D12" t="str">
            <v>LARGE BOX</v>
          </cell>
          <cell r="E12" t="str">
            <v>LARGE BOX</v>
          </cell>
          <cell r="F12" t="str">
            <v>LARGE BOX</v>
          </cell>
          <cell r="G12" t="str">
            <v>LARGE BOX</v>
          </cell>
          <cell r="H12" t="str">
            <v>LARGE BOX</v>
          </cell>
          <cell r="I12" t="str">
            <v>LARGE BOX</v>
          </cell>
          <cell r="J12" t="str">
            <v>LARGE BOX</v>
          </cell>
          <cell r="K12" t="str">
            <v>LARGE BOX</v>
          </cell>
          <cell r="L12" t="str">
            <v>LARGE BOX</v>
          </cell>
          <cell r="M12" t="str">
            <v>LARGE BOX</v>
          </cell>
          <cell r="N12" t="str">
            <v>LARGE BOX</v>
          </cell>
          <cell r="O12" t="str">
            <v>LARGE BOX</v>
          </cell>
          <cell r="P12" t="str">
            <v>ULV</v>
          </cell>
          <cell r="Q12" t="str">
            <v>ULV</v>
          </cell>
          <cell r="R12" t="str">
            <v>ULV</v>
          </cell>
          <cell r="S12" t="str">
            <v>ULV</v>
          </cell>
          <cell r="T12" t="str">
            <v>ULV</v>
          </cell>
          <cell r="U12" t="str">
            <v>ULV</v>
          </cell>
          <cell r="V12" t="str">
            <v>ULV</v>
          </cell>
          <cell r="W12" t="str">
            <v>ULV</v>
          </cell>
          <cell r="X12" t="str">
            <v>ULV</v>
          </cell>
          <cell r="Y12" t="str">
            <v>ULV</v>
          </cell>
          <cell r="Z12" t="str">
            <v>ULV</v>
          </cell>
          <cell r="AA12" t="str">
            <v>ULV</v>
          </cell>
          <cell r="AB12" t="str">
            <v>ULV</v>
          </cell>
          <cell r="AC12" t="str">
            <v>ULV</v>
          </cell>
          <cell r="AD12" t="str">
            <v>ULV</v>
          </cell>
          <cell r="AE12" t="str">
            <v>ULV</v>
          </cell>
          <cell r="AF12" t="str">
            <v>ULV</v>
          </cell>
          <cell r="AG12" t="str">
            <v>ULV</v>
          </cell>
        </row>
        <row r="13">
          <cell r="B13" t="str">
            <v>Complexity Mode</v>
          </cell>
          <cell r="C13" t="str">
            <v>Default value</v>
          </cell>
          <cell r="D13" t="str">
            <v>VSC</v>
          </cell>
          <cell r="E13" t="str">
            <v>VSC</v>
          </cell>
          <cell r="F13" t="str">
            <v>VSC</v>
          </cell>
          <cell r="G13" t="str">
            <v>VSC</v>
          </cell>
          <cell r="H13" t="str">
            <v>VSC</v>
          </cell>
          <cell r="I13" t="str">
            <v>VSC</v>
          </cell>
          <cell r="J13" t="str">
            <v>VSC</v>
          </cell>
          <cell r="K13" t="str">
            <v>VSC</v>
          </cell>
          <cell r="L13" t="str">
            <v>VSC</v>
          </cell>
          <cell r="M13" t="str">
            <v>VSC</v>
          </cell>
          <cell r="N13" t="str">
            <v>VSC</v>
          </cell>
          <cell r="O13" t="str">
            <v>VSC</v>
          </cell>
          <cell r="P13" t="str">
            <v>VSC</v>
          </cell>
          <cell r="Q13" t="str">
            <v>VSC</v>
          </cell>
          <cell r="R13" t="str">
            <v>VSC</v>
          </cell>
          <cell r="S13" t="str">
            <v>VSC</v>
          </cell>
          <cell r="T13" t="str">
            <v>VSC</v>
          </cell>
          <cell r="U13" t="str">
            <v>VSC</v>
          </cell>
          <cell r="V13" t="str">
            <v>VSC</v>
          </cell>
          <cell r="W13" t="str">
            <v>VSC</v>
          </cell>
          <cell r="X13" t="str">
            <v>VSC</v>
          </cell>
          <cell r="Y13" t="str">
            <v>VSC</v>
          </cell>
          <cell r="Z13" t="str">
            <v>VSC</v>
          </cell>
          <cell r="AA13" t="str">
            <v>VSC</v>
          </cell>
          <cell r="AB13" t="str">
            <v>VSC</v>
          </cell>
          <cell r="AC13" t="str">
            <v>VSC</v>
          </cell>
          <cell r="AD13" t="str">
            <v>VSC</v>
          </cell>
          <cell r="AE13" t="str">
            <v>VSC</v>
          </cell>
          <cell r="AF13" t="str">
            <v>VSC</v>
          </cell>
          <cell r="AG13" t="str">
            <v>VSC</v>
          </cell>
        </row>
        <row r="14">
          <cell r="C14" t="str">
            <v>Override here -&gt;</v>
          </cell>
          <cell r="D14" t="str">
            <v>VSC</v>
          </cell>
          <cell r="E14" t="str">
            <v>VSC</v>
          </cell>
          <cell r="F14" t="str">
            <v>VSC</v>
          </cell>
          <cell r="G14" t="str">
            <v>VSC</v>
          </cell>
          <cell r="H14" t="str">
            <v>VSC</v>
          </cell>
          <cell r="I14" t="str">
            <v>VSC</v>
          </cell>
          <cell r="J14" t="str">
            <v>VSC</v>
          </cell>
          <cell r="K14" t="str">
            <v>VSC</v>
          </cell>
          <cell r="L14" t="str">
            <v>VSC</v>
          </cell>
          <cell r="M14" t="str">
            <v>VSC</v>
          </cell>
          <cell r="N14" t="str">
            <v>VSC</v>
          </cell>
          <cell r="O14" t="str">
            <v>VSC</v>
          </cell>
          <cell r="P14" t="str">
            <v>VSC</v>
          </cell>
          <cell r="Q14" t="str">
            <v>VSC</v>
          </cell>
          <cell r="R14" t="str">
            <v>VSC</v>
          </cell>
          <cell r="S14" t="str">
            <v>VSC</v>
          </cell>
          <cell r="T14" t="str">
            <v>VSC</v>
          </cell>
          <cell r="U14" t="str">
            <v>VSC</v>
          </cell>
          <cell r="V14" t="str">
            <v>VSC</v>
          </cell>
          <cell r="W14" t="str">
            <v>VSC</v>
          </cell>
          <cell r="X14" t="str">
            <v>VSC</v>
          </cell>
          <cell r="Y14" t="str">
            <v>VSC</v>
          </cell>
          <cell r="Z14" t="str">
            <v>VSC</v>
          </cell>
          <cell r="AA14" t="str">
            <v>VSC</v>
          </cell>
          <cell r="AB14" t="str">
            <v>VSC</v>
          </cell>
          <cell r="AC14" t="str">
            <v>VSC</v>
          </cell>
          <cell r="AD14" t="str">
            <v>VSC</v>
          </cell>
          <cell r="AE14" t="str">
            <v>VSC</v>
          </cell>
          <cell r="AF14" t="str">
            <v>VSC</v>
          </cell>
          <cell r="AG14" t="str">
            <v>VSC</v>
          </cell>
        </row>
        <row r="15">
          <cell r="B15" t="str">
            <v>Customer PN</v>
          </cell>
          <cell r="D15" t="str">
            <v xml:space="preserve">CD3700CS </v>
          </cell>
          <cell r="E15" t="str">
            <v>CD3700SL</v>
          </cell>
          <cell r="F15" t="str">
            <v>CDRUBY</v>
          </cell>
          <cell r="G15" t="str">
            <v xml:space="preserve">CD3700CS </v>
          </cell>
          <cell r="H15" t="str">
            <v>CD3700SL</v>
          </cell>
          <cell r="I15" t="str">
            <v>CDRUBY</v>
          </cell>
          <cell r="J15" t="str">
            <v xml:space="preserve">CD3700CS </v>
          </cell>
          <cell r="K15" t="str">
            <v>CD3700SL</v>
          </cell>
          <cell r="L15" t="str">
            <v>CDRUBY</v>
          </cell>
          <cell r="M15" t="str">
            <v xml:space="preserve">CD3700CS </v>
          </cell>
          <cell r="N15" t="str">
            <v>CD3700SL</v>
          </cell>
          <cell r="O15" t="str">
            <v>CDRUBY</v>
          </cell>
          <cell r="P15" t="str">
            <v>XXX-XXX</v>
          </cell>
          <cell r="Q15" t="str">
            <v>XXX-XXX</v>
          </cell>
          <cell r="R15" t="str">
            <v>XXX-XXX</v>
          </cell>
          <cell r="S15" t="str">
            <v>XXX-XXX</v>
          </cell>
          <cell r="T15" t="str">
            <v>XXX-XXX</v>
          </cell>
          <cell r="U15" t="str">
            <v>XXX-XXX</v>
          </cell>
          <cell r="V15" t="str">
            <v>XXX-XXX</v>
          </cell>
          <cell r="W15" t="str">
            <v>XXX-XXX</v>
          </cell>
          <cell r="X15" t="str">
            <v>XXX-XXX</v>
          </cell>
          <cell r="Y15" t="str">
            <v>XXX-XXX</v>
          </cell>
          <cell r="Z15" t="str">
            <v>XXX-XXX</v>
          </cell>
          <cell r="AA15" t="str">
            <v>XXX-XXX</v>
          </cell>
          <cell r="AB15" t="str">
            <v>XXX-XXX</v>
          </cell>
          <cell r="AC15" t="str">
            <v>XXX-XXX</v>
          </cell>
          <cell r="AD15" t="str">
            <v>XXX-XXX</v>
          </cell>
          <cell r="AE15" t="str">
            <v>XXX-XXX</v>
          </cell>
          <cell r="AF15" t="str">
            <v>XXX-XXX</v>
          </cell>
          <cell r="AG15" t="str">
            <v>XXX-XXX</v>
          </cell>
        </row>
        <row r="16">
          <cell r="B16" t="str">
            <v>OVERRIDABLE PCBA PARAMETERS (COSTS)</v>
          </cell>
        </row>
        <row r="17">
          <cell r="B17" t="str">
            <v>Line config</v>
          </cell>
          <cell r="C17" t="str">
            <v>Default value</v>
          </cell>
          <cell r="D17" t="str">
            <v>STD-1xCP6</v>
          </cell>
          <cell r="E17" t="str">
            <v>STD-1xCP6</v>
          </cell>
          <cell r="F17" t="str">
            <v>STD-1xCP6</v>
          </cell>
          <cell r="G17" t="str">
            <v>STD-1xCP6</v>
          </cell>
          <cell r="H17" t="str">
            <v>STD-1xCP6</v>
          </cell>
          <cell r="I17" t="str">
            <v>STD-1xCP6</v>
          </cell>
          <cell r="J17" t="str">
            <v>STD-1xCP6</v>
          </cell>
          <cell r="K17" t="str">
            <v>STD-1xCP6</v>
          </cell>
          <cell r="L17" t="str">
            <v>STD-1xCP6</v>
          </cell>
          <cell r="M17" t="str">
            <v>STD-1xCP6</v>
          </cell>
          <cell r="N17" t="str">
            <v>STD-1xCP6</v>
          </cell>
          <cell r="O17" t="str">
            <v>STD-1xCP6</v>
          </cell>
          <cell r="P17" t="str">
            <v>STD-1xCP8</v>
          </cell>
          <cell r="Q17" t="str">
            <v>STD-1xCP8</v>
          </cell>
          <cell r="R17" t="str">
            <v>STD-1xCP8</v>
          </cell>
          <cell r="S17" t="str">
            <v>STD-1xCP8</v>
          </cell>
          <cell r="T17" t="str">
            <v>STD-1xCP8</v>
          </cell>
          <cell r="U17" t="str">
            <v>STD-1xCP8</v>
          </cell>
          <cell r="V17" t="str">
            <v>STD-1xCP8</v>
          </cell>
          <cell r="W17" t="str">
            <v>STD-1xCP8</v>
          </cell>
          <cell r="X17" t="str">
            <v>STD-1xCP8</v>
          </cell>
          <cell r="Y17" t="str">
            <v>STD-1xCP8</v>
          </cell>
          <cell r="Z17" t="str">
            <v>STD-1xCP8</v>
          </cell>
          <cell r="AA17" t="str">
            <v>STD-1xCP8</v>
          </cell>
          <cell r="AB17" t="str">
            <v>STD-1xCP8</v>
          </cell>
          <cell r="AC17" t="str">
            <v>STD-1xCP8</v>
          </cell>
          <cell r="AD17" t="str">
            <v>STD-1xCP8</v>
          </cell>
          <cell r="AE17" t="str">
            <v>STD-1xCP8</v>
          </cell>
          <cell r="AF17" t="str">
            <v>STD-1xCP8</v>
          </cell>
          <cell r="AG17" t="str">
            <v>STD-1xCP8</v>
          </cell>
        </row>
        <row r="18">
          <cell r="C18" t="str">
            <v>Override here -&gt;</v>
          </cell>
          <cell r="D18" t="str">
            <v>STD-1xCP6</v>
          </cell>
          <cell r="E18" t="str">
            <v>STD-1xCP6</v>
          </cell>
          <cell r="F18" t="str">
            <v>STD-1xCP6</v>
          </cell>
          <cell r="G18" t="str">
            <v>STD-1xCP6</v>
          </cell>
          <cell r="H18" t="str">
            <v>STD-1xCP6</v>
          </cell>
          <cell r="I18" t="str">
            <v>STD-1xCP6</v>
          </cell>
          <cell r="J18" t="str">
            <v>STD-1xCP6</v>
          </cell>
          <cell r="K18" t="str">
            <v>STD-1xCP6</v>
          </cell>
          <cell r="L18" t="str">
            <v>STD-1xCP6</v>
          </cell>
          <cell r="M18" t="str">
            <v>STD-1xCP6</v>
          </cell>
          <cell r="N18" t="str">
            <v>STD-1xCP6</v>
          </cell>
          <cell r="O18" t="str">
            <v>STD-1xCP6</v>
          </cell>
          <cell r="P18" t="str">
            <v>STD-1xCP8</v>
          </cell>
          <cell r="Q18" t="str">
            <v>STD-1xCP8</v>
          </cell>
          <cell r="R18" t="str">
            <v>STD-1xCP8</v>
          </cell>
          <cell r="S18" t="str">
            <v>STD-1xCP8</v>
          </cell>
          <cell r="T18" t="str">
            <v>STD-1xCP8</v>
          </cell>
          <cell r="U18" t="str">
            <v>STD-1xCP8</v>
          </cell>
          <cell r="V18" t="str">
            <v>STD-1xCP8</v>
          </cell>
          <cell r="W18" t="str">
            <v>STD-1xCP8</v>
          </cell>
          <cell r="X18" t="str">
            <v>STD-1xCP8</v>
          </cell>
          <cell r="Y18" t="str">
            <v>STD-1xCP8</v>
          </cell>
          <cell r="Z18" t="str">
            <v>STD-1xCP8</v>
          </cell>
          <cell r="AA18" t="str">
            <v>STD-1xCP8</v>
          </cell>
          <cell r="AB18" t="str">
            <v>STD-1xCP8</v>
          </cell>
          <cell r="AC18" t="str">
            <v>STD-1xCP8</v>
          </cell>
          <cell r="AD18" t="str">
            <v>STD-1xCP8</v>
          </cell>
          <cell r="AE18" t="str">
            <v>STD-1xCP8</v>
          </cell>
          <cell r="AF18" t="str">
            <v>STD-1xCP8</v>
          </cell>
          <cell r="AG18" t="str">
            <v>STD-1xCP8</v>
          </cell>
        </row>
        <row r="19">
          <cell r="B19" t="str">
            <v xml:space="preserve">Line speed        </v>
          </cell>
          <cell r="C19" t="str">
            <v>Default value</v>
          </cell>
          <cell r="D19">
            <v>4500</v>
          </cell>
          <cell r="E19">
            <v>4500</v>
          </cell>
          <cell r="F19">
            <v>4500</v>
          </cell>
          <cell r="G19">
            <v>4500</v>
          </cell>
          <cell r="H19">
            <v>4500</v>
          </cell>
          <cell r="I19">
            <v>4500</v>
          </cell>
          <cell r="J19">
            <v>4500</v>
          </cell>
          <cell r="K19">
            <v>4500</v>
          </cell>
          <cell r="L19">
            <v>4500</v>
          </cell>
          <cell r="M19">
            <v>4500</v>
          </cell>
          <cell r="N19">
            <v>4500</v>
          </cell>
          <cell r="O19">
            <v>4500</v>
          </cell>
          <cell r="P19">
            <v>4500</v>
          </cell>
          <cell r="Q19">
            <v>4500</v>
          </cell>
          <cell r="R19">
            <v>4500</v>
          </cell>
          <cell r="S19">
            <v>4500</v>
          </cell>
          <cell r="T19">
            <v>4500</v>
          </cell>
          <cell r="U19">
            <v>4500</v>
          </cell>
          <cell r="V19">
            <v>4500</v>
          </cell>
          <cell r="W19">
            <v>4500</v>
          </cell>
          <cell r="X19">
            <v>4500</v>
          </cell>
          <cell r="Y19">
            <v>4500</v>
          </cell>
          <cell r="Z19">
            <v>4500</v>
          </cell>
          <cell r="AA19">
            <v>4500</v>
          </cell>
          <cell r="AB19">
            <v>4500</v>
          </cell>
          <cell r="AC19">
            <v>4500</v>
          </cell>
          <cell r="AD19">
            <v>4500</v>
          </cell>
          <cell r="AE19">
            <v>4500</v>
          </cell>
          <cell r="AF19">
            <v>4500</v>
          </cell>
          <cell r="AG19">
            <v>4500</v>
          </cell>
        </row>
        <row r="20">
          <cell r="C20" t="str">
            <v>Override here -&gt;</v>
          </cell>
          <cell r="D20">
            <v>4500</v>
          </cell>
          <cell r="E20">
            <v>4500</v>
          </cell>
          <cell r="F20">
            <v>4500</v>
          </cell>
          <cell r="G20">
            <v>4500</v>
          </cell>
          <cell r="H20">
            <v>4500</v>
          </cell>
          <cell r="I20">
            <v>4500</v>
          </cell>
          <cell r="J20">
            <v>4500</v>
          </cell>
          <cell r="K20">
            <v>4500</v>
          </cell>
          <cell r="L20">
            <v>4500</v>
          </cell>
          <cell r="M20">
            <v>4500</v>
          </cell>
          <cell r="N20">
            <v>4500</v>
          </cell>
          <cell r="O20">
            <v>4500</v>
          </cell>
          <cell r="P20">
            <v>4500</v>
          </cell>
          <cell r="Q20">
            <v>4500</v>
          </cell>
          <cell r="R20">
            <v>4500</v>
          </cell>
          <cell r="S20">
            <v>4500</v>
          </cell>
          <cell r="T20">
            <v>4500</v>
          </cell>
          <cell r="U20">
            <v>4500</v>
          </cell>
          <cell r="V20">
            <v>4500</v>
          </cell>
          <cell r="W20">
            <v>4500</v>
          </cell>
          <cell r="X20">
            <v>4500</v>
          </cell>
          <cell r="Y20">
            <v>4500</v>
          </cell>
          <cell r="Z20">
            <v>4500</v>
          </cell>
          <cell r="AA20">
            <v>4500</v>
          </cell>
          <cell r="AB20">
            <v>4500</v>
          </cell>
          <cell r="AC20">
            <v>4500</v>
          </cell>
          <cell r="AD20">
            <v>4500</v>
          </cell>
          <cell r="AE20">
            <v>4500</v>
          </cell>
          <cell r="AF20">
            <v>4500</v>
          </cell>
          <cell r="AG20">
            <v>4500</v>
          </cell>
        </row>
        <row r="21">
          <cell r="B21" t="str">
            <v>Chip Machine type</v>
          </cell>
          <cell r="C21" t="str">
            <v>Default value</v>
          </cell>
          <cell r="D21" t="str">
            <v>CP6</v>
          </cell>
          <cell r="E21" t="str">
            <v>CP6</v>
          </cell>
          <cell r="F21" t="str">
            <v>CP6</v>
          </cell>
          <cell r="G21" t="str">
            <v>CP6</v>
          </cell>
          <cell r="H21" t="str">
            <v>CP6</v>
          </cell>
          <cell r="I21" t="str">
            <v>CP6</v>
          </cell>
          <cell r="J21" t="str">
            <v>CP6</v>
          </cell>
          <cell r="K21" t="str">
            <v>CP6</v>
          </cell>
          <cell r="L21" t="str">
            <v>CP6</v>
          </cell>
          <cell r="M21" t="str">
            <v>CP6</v>
          </cell>
          <cell r="N21" t="str">
            <v>CP6</v>
          </cell>
          <cell r="O21" t="str">
            <v>CP6</v>
          </cell>
          <cell r="P21" t="str">
            <v>CP8</v>
          </cell>
          <cell r="Q21" t="str">
            <v>CP8</v>
          </cell>
          <cell r="R21" t="str">
            <v>CP8</v>
          </cell>
          <cell r="S21" t="str">
            <v>CP8</v>
          </cell>
          <cell r="T21" t="str">
            <v>CP8</v>
          </cell>
          <cell r="U21" t="str">
            <v>CP8</v>
          </cell>
          <cell r="V21" t="str">
            <v>CP8</v>
          </cell>
          <cell r="W21" t="str">
            <v>CP8</v>
          </cell>
          <cell r="X21" t="str">
            <v>CP8</v>
          </cell>
          <cell r="Y21" t="str">
            <v>CP8</v>
          </cell>
          <cell r="Z21" t="str">
            <v>CP8</v>
          </cell>
          <cell r="AA21" t="str">
            <v>CP8</v>
          </cell>
          <cell r="AB21" t="str">
            <v>CP8</v>
          </cell>
          <cell r="AC21" t="str">
            <v>CP8</v>
          </cell>
          <cell r="AD21" t="str">
            <v>CP8</v>
          </cell>
          <cell r="AE21" t="str">
            <v>CP8</v>
          </cell>
          <cell r="AF21" t="str">
            <v>CP8</v>
          </cell>
          <cell r="AG21" t="str">
            <v>CP8</v>
          </cell>
        </row>
        <row r="22">
          <cell r="C22" t="str">
            <v>Override here -&gt;</v>
          </cell>
          <cell r="D22" t="str">
            <v>CP6</v>
          </cell>
          <cell r="E22" t="str">
            <v>CP6</v>
          </cell>
          <cell r="F22" t="str">
            <v>CP6</v>
          </cell>
          <cell r="G22" t="str">
            <v>CP6</v>
          </cell>
          <cell r="H22" t="str">
            <v>CP6</v>
          </cell>
          <cell r="I22" t="str">
            <v>CP6</v>
          </cell>
          <cell r="J22" t="str">
            <v>CP6</v>
          </cell>
          <cell r="K22" t="str">
            <v>CP6</v>
          </cell>
          <cell r="L22" t="str">
            <v>CP6</v>
          </cell>
          <cell r="M22" t="str">
            <v>CP6</v>
          </cell>
          <cell r="N22" t="str">
            <v>CP6</v>
          </cell>
          <cell r="O22" t="str">
            <v>CP6</v>
          </cell>
          <cell r="P22" t="str">
            <v>CP8</v>
          </cell>
          <cell r="Q22" t="str">
            <v>CP8</v>
          </cell>
          <cell r="R22" t="str">
            <v>CP8</v>
          </cell>
          <cell r="S22" t="str">
            <v>CP8</v>
          </cell>
          <cell r="T22" t="str">
            <v>CP8</v>
          </cell>
          <cell r="U22" t="str">
            <v>CP8</v>
          </cell>
          <cell r="V22" t="str">
            <v>CP8</v>
          </cell>
          <cell r="W22" t="str">
            <v>CP8</v>
          </cell>
          <cell r="X22" t="str">
            <v>CP8</v>
          </cell>
          <cell r="Y22" t="str">
            <v>CP8</v>
          </cell>
          <cell r="Z22" t="str">
            <v>CP8</v>
          </cell>
          <cell r="AA22" t="str">
            <v>CP8</v>
          </cell>
          <cell r="AB22" t="str">
            <v>CP8</v>
          </cell>
          <cell r="AC22" t="str">
            <v>CP8</v>
          </cell>
          <cell r="AD22" t="str">
            <v>CP8</v>
          </cell>
          <cell r="AE22" t="str">
            <v>CP8</v>
          </cell>
          <cell r="AF22" t="str">
            <v>CP8</v>
          </cell>
          <cell r="AG22" t="str">
            <v>CP8</v>
          </cell>
        </row>
        <row r="23">
          <cell r="B23" t="str">
            <v>Chip Machine qty</v>
          </cell>
          <cell r="C23" t="str">
            <v>Default value</v>
          </cell>
          <cell r="D23">
            <v>1</v>
          </cell>
          <cell r="E23">
            <v>1</v>
          </cell>
          <cell r="F23">
            <v>1</v>
          </cell>
          <cell r="G23">
            <v>1</v>
          </cell>
          <cell r="H23">
            <v>1</v>
          </cell>
          <cell r="I23">
            <v>1</v>
          </cell>
          <cell r="J23">
            <v>1</v>
          </cell>
          <cell r="K23">
            <v>1</v>
          </cell>
          <cell r="L23">
            <v>1</v>
          </cell>
          <cell r="M23">
            <v>1</v>
          </cell>
          <cell r="N23">
            <v>1</v>
          </cell>
          <cell r="O23">
            <v>1</v>
          </cell>
          <cell r="P23">
            <v>1</v>
          </cell>
          <cell r="Q23">
            <v>1</v>
          </cell>
          <cell r="R23">
            <v>1</v>
          </cell>
          <cell r="S23">
            <v>1</v>
          </cell>
          <cell r="T23">
            <v>1</v>
          </cell>
          <cell r="U23">
            <v>1</v>
          </cell>
          <cell r="V23">
            <v>1</v>
          </cell>
          <cell r="W23">
            <v>1</v>
          </cell>
          <cell r="X23">
            <v>1</v>
          </cell>
          <cell r="Y23">
            <v>1</v>
          </cell>
          <cell r="Z23">
            <v>1</v>
          </cell>
          <cell r="AA23">
            <v>1</v>
          </cell>
          <cell r="AB23">
            <v>1</v>
          </cell>
          <cell r="AC23">
            <v>1</v>
          </cell>
          <cell r="AD23">
            <v>1</v>
          </cell>
          <cell r="AE23">
            <v>1</v>
          </cell>
          <cell r="AF23">
            <v>1</v>
          </cell>
          <cell r="AG23">
            <v>1</v>
          </cell>
        </row>
        <row r="24">
          <cell r="C24" t="str">
            <v>Override here -&gt;</v>
          </cell>
          <cell r="D24">
            <v>1</v>
          </cell>
          <cell r="E24">
            <v>1</v>
          </cell>
          <cell r="F24">
            <v>1</v>
          </cell>
          <cell r="G24">
            <v>1</v>
          </cell>
          <cell r="H24">
            <v>1</v>
          </cell>
          <cell r="I24">
            <v>1</v>
          </cell>
          <cell r="J24">
            <v>1</v>
          </cell>
          <cell r="K24">
            <v>1</v>
          </cell>
          <cell r="L24">
            <v>1</v>
          </cell>
          <cell r="M24">
            <v>1</v>
          </cell>
          <cell r="N24">
            <v>1</v>
          </cell>
          <cell r="O24">
            <v>1</v>
          </cell>
          <cell r="P24">
            <v>1</v>
          </cell>
          <cell r="Q24">
            <v>1</v>
          </cell>
          <cell r="R24">
            <v>1</v>
          </cell>
          <cell r="S24">
            <v>1</v>
          </cell>
          <cell r="T24">
            <v>1</v>
          </cell>
          <cell r="U24">
            <v>1</v>
          </cell>
          <cell r="V24">
            <v>1</v>
          </cell>
          <cell r="W24">
            <v>1</v>
          </cell>
          <cell r="X24">
            <v>1</v>
          </cell>
          <cell r="Y24">
            <v>1</v>
          </cell>
          <cell r="Z24">
            <v>1</v>
          </cell>
          <cell r="AA24">
            <v>1</v>
          </cell>
          <cell r="AB24">
            <v>1</v>
          </cell>
          <cell r="AC24">
            <v>1</v>
          </cell>
          <cell r="AD24">
            <v>1</v>
          </cell>
          <cell r="AE24">
            <v>1</v>
          </cell>
          <cell r="AF24">
            <v>1</v>
          </cell>
          <cell r="AG24">
            <v>1</v>
          </cell>
        </row>
        <row r="25">
          <cell r="B25" t="str">
            <v>IC Machine type</v>
          </cell>
          <cell r="C25" t="str">
            <v>Default value</v>
          </cell>
          <cell r="D25" t="str">
            <v>IP3/QP</v>
          </cell>
          <cell r="E25" t="str">
            <v>IP3/QP</v>
          </cell>
          <cell r="F25" t="str">
            <v>IP3/QP</v>
          </cell>
          <cell r="G25" t="str">
            <v>IP3/QP</v>
          </cell>
          <cell r="H25" t="str">
            <v>IP3/QP</v>
          </cell>
          <cell r="I25" t="str">
            <v>IP3/QP</v>
          </cell>
          <cell r="J25" t="str">
            <v>IP3/QP</v>
          </cell>
          <cell r="K25" t="str">
            <v>IP3/QP</v>
          </cell>
          <cell r="L25" t="str">
            <v>IP3/QP</v>
          </cell>
          <cell r="M25" t="str">
            <v>IP3/QP</v>
          </cell>
          <cell r="N25" t="str">
            <v>IP3/QP</v>
          </cell>
          <cell r="O25" t="str">
            <v>IP3/QP</v>
          </cell>
          <cell r="P25" t="str">
            <v>IP3/QP</v>
          </cell>
          <cell r="Q25" t="str">
            <v>IP3/QP</v>
          </cell>
          <cell r="R25" t="str">
            <v>IP3/QP</v>
          </cell>
          <cell r="S25" t="str">
            <v>IP3/QP</v>
          </cell>
          <cell r="T25" t="str">
            <v>IP3/QP</v>
          </cell>
          <cell r="U25" t="str">
            <v>IP3/QP</v>
          </cell>
          <cell r="V25" t="str">
            <v>IP3/QP</v>
          </cell>
          <cell r="W25" t="str">
            <v>IP3/QP</v>
          </cell>
          <cell r="X25" t="str">
            <v>IP3/QP</v>
          </cell>
          <cell r="Y25" t="str">
            <v>IP3/QP</v>
          </cell>
          <cell r="Z25" t="str">
            <v>IP3/QP</v>
          </cell>
          <cell r="AA25" t="str">
            <v>IP3/QP</v>
          </cell>
          <cell r="AB25" t="str">
            <v>IP3/QP</v>
          </cell>
          <cell r="AC25" t="str">
            <v>IP3/QP</v>
          </cell>
          <cell r="AD25" t="str">
            <v>IP3/QP</v>
          </cell>
          <cell r="AE25" t="str">
            <v>IP3/QP</v>
          </cell>
          <cell r="AF25" t="str">
            <v>IP3/QP</v>
          </cell>
          <cell r="AG25" t="str">
            <v>IP3/QP</v>
          </cell>
        </row>
        <row r="26">
          <cell r="C26" t="str">
            <v>Override here -&gt;</v>
          </cell>
          <cell r="D26" t="str">
            <v>IP3/QP</v>
          </cell>
          <cell r="E26" t="str">
            <v>IP3/QP</v>
          </cell>
          <cell r="F26" t="str">
            <v>IP3/QP</v>
          </cell>
          <cell r="G26" t="str">
            <v>IP3/QP</v>
          </cell>
          <cell r="H26" t="str">
            <v>IP3/QP</v>
          </cell>
          <cell r="I26" t="str">
            <v>IP3/QP</v>
          </cell>
          <cell r="J26" t="str">
            <v>IP3/QP</v>
          </cell>
          <cell r="K26" t="str">
            <v>IP3/QP</v>
          </cell>
          <cell r="L26" t="str">
            <v>IP3/QP</v>
          </cell>
          <cell r="M26" t="str">
            <v>IP3/QP</v>
          </cell>
          <cell r="N26" t="str">
            <v>IP3/QP</v>
          </cell>
          <cell r="O26" t="str">
            <v>IP3/QP</v>
          </cell>
          <cell r="P26" t="str">
            <v>IP3/QP</v>
          </cell>
          <cell r="Q26" t="str">
            <v>IP3/QP</v>
          </cell>
          <cell r="R26" t="str">
            <v>IP3/QP</v>
          </cell>
          <cell r="S26" t="str">
            <v>IP3/QP</v>
          </cell>
          <cell r="T26" t="str">
            <v>IP3/QP</v>
          </cell>
          <cell r="U26" t="str">
            <v>IP3/QP</v>
          </cell>
          <cell r="V26" t="str">
            <v>IP3/QP</v>
          </cell>
          <cell r="W26" t="str">
            <v>IP3/QP</v>
          </cell>
          <cell r="X26" t="str">
            <v>IP3/QP</v>
          </cell>
          <cell r="Y26" t="str">
            <v>IP3/QP</v>
          </cell>
          <cell r="Z26" t="str">
            <v>IP3/QP</v>
          </cell>
          <cell r="AA26" t="str">
            <v>IP3/QP</v>
          </cell>
          <cell r="AB26" t="str">
            <v>IP3/QP</v>
          </cell>
          <cell r="AC26" t="str">
            <v>IP3/QP</v>
          </cell>
          <cell r="AD26" t="str">
            <v>IP3/QP</v>
          </cell>
          <cell r="AE26" t="str">
            <v>IP3/QP</v>
          </cell>
          <cell r="AF26" t="str">
            <v>IP3/QP</v>
          </cell>
          <cell r="AG26" t="str">
            <v>IP3/QP</v>
          </cell>
        </row>
        <row r="27">
          <cell r="B27" t="str">
            <v>IC Machine qty</v>
          </cell>
          <cell r="C27" t="str">
            <v>Default value</v>
          </cell>
          <cell r="D27">
            <v>1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  <cell r="N27">
            <v>1</v>
          </cell>
          <cell r="O27">
            <v>1</v>
          </cell>
          <cell r="P27">
            <v>1</v>
          </cell>
          <cell r="Q27">
            <v>1</v>
          </cell>
          <cell r="R27">
            <v>1</v>
          </cell>
          <cell r="S27">
            <v>1</v>
          </cell>
          <cell r="T27">
            <v>1</v>
          </cell>
          <cell r="U27">
            <v>1</v>
          </cell>
          <cell r="V27">
            <v>1</v>
          </cell>
          <cell r="W27">
            <v>1</v>
          </cell>
          <cell r="X27">
            <v>1</v>
          </cell>
          <cell r="Y27">
            <v>1</v>
          </cell>
          <cell r="Z27">
            <v>1</v>
          </cell>
          <cell r="AA27">
            <v>1</v>
          </cell>
          <cell r="AB27">
            <v>1</v>
          </cell>
          <cell r="AC27">
            <v>1</v>
          </cell>
          <cell r="AD27">
            <v>1</v>
          </cell>
          <cell r="AE27">
            <v>1</v>
          </cell>
          <cell r="AF27">
            <v>1</v>
          </cell>
          <cell r="AG27">
            <v>1</v>
          </cell>
        </row>
        <row r="28">
          <cell r="C28" t="str">
            <v>Override here -&gt;</v>
          </cell>
          <cell r="D28">
            <v>1</v>
          </cell>
          <cell r="E28">
            <v>1</v>
          </cell>
          <cell r="F28">
            <v>1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>
            <v>1</v>
          </cell>
          <cell r="N28">
            <v>1</v>
          </cell>
          <cell r="O28">
            <v>1</v>
          </cell>
          <cell r="P28">
            <v>1</v>
          </cell>
          <cell r="Q28">
            <v>1</v>
          </cell>
          <cell r="R28">
            <v>1</v>
          </cell>
          <cell r="S28">
            <v>1</v>
          </cell>
          <cell r="T28">
            <v>1</v>
          </cell>
          <cell r="U28">
            <v>1</v>
          </cell>
          <cell r="V28">
            <v>1</v>
          </cell>
          <cell r="W28">
            <v>1</v>
          </cell>
          <cell r="X28">
            <v>1</v>
          </cell>
          <cell r="Y28">
            <v>1</v>
          </cell>
          <cell r="Z28">
            <v>1</v>
          </cell>
          <cell r="AA28">
            <v>1</v>
          </cell>
          <cell r="AB28">
            <v>1</v>
          </cell>
          <cell r="AC28">
            <v>1</v>
          </cell>
          <cell r="AD28">
            <v>1</v>
          </cell>
          <cell r="AE28">
            <v>1</v>
          </cell>
          <cell r="AF28">
            <v>1</v>
          </cell>
          <cell r="AG28">
            <v>1</v>
          </cell>
        </row>
        <row r="29">
          <cell r="B29" t="str">
            <v>Part split CP/QP</v>
          </cell>
          <cell r="C29" t="str">
            <v>Default value</v>
          </cell>
          <cell r="D29">
            <v>1</v>
          </cell>
          <cell r="E29">
            <v>1</v>
          </cell>
          <cell r="F29">
            <v>1</v>
          </cell>
          <cell r="G29">
            <v>1</v>
          </cell>
          <cell r="H29">
            <v>1</v>
          </cell>
          <cell r="I29">
            <v>1</v>
          </cell>
          <cell r="J29">
            <v>1</v>
          </cell>
          <cell r="K29">
            <v>1</v>
          </cell>
          <cell r="L29">
            <v>1</v>
          </cell>
          <cell r="M29">
            <v>1</v>
          </cell>
          <cell r="N29">
            <v>1</v>
          </cell>
          <cell r="O29">
            <v>1</v>
          </cell>
          <cell r="P29">
            <v>0.75</v>
          </cell>
          <cell r="Q29">
            <v>0.75</v>
          </cell>
          <cell r="R29">
            <v>0.75</v>
          </cell>
          <cell r="S29">
            <v>0.75</v>
          </cell>
          <cell r="T29">
            <v>0.75</v>
          </cell>
          <cell r="U29">
            <v>0.75</v>
          </cell>
          <cell r="V29">
            <v>0.75</v>
          </cell>
          <cell r="W29">
            <v>0.75</v>
          </cell>
          <cell r="X29">
            <v>0.75</v>
          </cell>
          <cell r="Y29">
            <v>0.75</v>
          </cell>
          <cell r="Z29">
            <v>0.75</v>
          </cell>
          <cell r="AA29">
            <v>0.75</v>
          </cell>
          <cell r="AB29">
            <v>0.75</v>
          </cell>
          <cell r="AC29">
            <v>0.75</v>
          </cell>
          <cell r="AD29">
            <v>0.75</v>
          </cell>
          <cell r="AE29">
            <v>0.75</v>
          </cell>
          <cell r="AF29">
            <v>0.75</v>
          </cell>
          <cell r="AG29">
            <v>0.75</v>
          </cell>
        </row>
        <row r="30">
          <cell r="C30" t="str">
            <v>Override here -&gt;</v>
          </cell>
          <cell r="D30">
            <v>1</v>
          </cell>
          <cell r="E30">
            <v>1</v>
          </cell>
          <cell r="F30">
            <v>1</v>
          </cell>
          <cell r="G30">
            <v>1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1</v>
          </cell>
          <cell r="M30">
            <v>1</v>
          </cell>
          <cell r="N30">
            <v>1</v>
          </cell>
          <cell r="O30">
            <v>1</v>
          </cell>
          <cell r="P30">
            <v>0.75</v>
          </cell>
          <cell r="Q30">
            <v>0.75</v>
          </cell>
          <cell r="R30">
            <v>0.75</v>
          </cell>
          <cell r="S30">
            <v>0.75</v>
          </cell>
          <cell r="T30">
            <v>0.75</v>
          </cell>
          <cell r="U30">
            <v>0.75</v>
          </cell>
          <cell r="V30">
            <v>0.75</v>
          </cell>
          <cell r="W30">
            <v>0.75</v>
          </cell>
          <cell r="X30">
            <v>0.75</v>
          </cell>
          <cell r="Y30">
            <v>0.75</v>
          </cell>
          <cell r="Z30">
            <v>0.75</v>
          </cell>
          <cell r="AA30">
            <v>0.75</v>
          </cell>
          <cell r="AB30">
            <v>0.75</v>
          </cell>
          <cell r="AC30">
            <v>0.75</v>
          </cell>
          <cell r="AD30">
            <v>0.75</v>
          </cell>
          <cell r="AE30">
            <v>0.75</v>
          </cell>
          <cell r="AF30">
            <v>0.75</v>
          </cell>
          <cell r="AG30">
            <v>0.75</v>
          </cell>
        </row>
        <row r="31">
          <cell r="B31" t="str">
            <v>Line balancing</v>
          </cell>
          <cell r="C31" t="str">
            <v>Info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0.65957446808510634</v>
          </cell>
          <cell r="Q31">
            <v>0.65957446808510634</v>
          </cell>
          <cell r="R31">
            <v>0.65957446808510634</v>
          </cell>
          <cell r="S31">
            <v>0.65957446808510634</v>
          </cell>
          <cell r="T31">
            <v>0.65957446808510634</v>
          </cell>
          <cell r="U31">
            <v>0.65957446808510634</v>
          </cell>
          <cell r="V31">
            <v>0.65957446808510634</v>
          </cell>
          <cell r="W31">
            <v>0.65957446808510634</v>
          </cell>
          <cell r="X31">
            <v>0.65957446808510634</v>
          </cell>
          <cell r="Y31">
            <v>0.65957446808510634</v>
          </cell>
          <cell r="Z31">
            <v>0.65957446808510634</v>
          </cell>
          <cell r="AA31">
            <v>0.65957446808510634</v>
          </cell>
          <cell r="AB31">
            <v>0.65957446808510634</v>
          </cell>
          <cell r="AC31">
            <v>0.65957446808510634</v>
          </cell>
          <cell r="AD31">
            <v>0.65957446808510634</v>
          </cell>
          <cell r="AE31">
            <v>0.65957446808510634</v>
          </cell>
          <cell r="AF31">
            <v>0.65957446808510634</v>
          </cell>
          <cell r="AG31">
            <v>0.65957446808510634</v>
          </cell>
        </row>
        <row r="32">
          <cell r="B32" t="str">
            <v xml:space="preserve">Number of SMT lines </v>
          </cell>
          <cell r="C32" t="str">
            <v>Info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0</v>
          </cell>
          <cell r="AG32">
            <v>0</v>
          </cell>
        </row>
        <row r="33">
          <cell r="B33" t="str">
            <v>Wave Machine</v>
          </cell>
          <cell r="C33" t="str">
            <v>Default value</v>
          </cell>
          <cell r="D33" t="str">
            <v>N</v>
          </cell>
          <cell r="E33" t="str">
            <v>N</v>
          </cell>
          <cell r="F33" t="str">
            <v>N</v>
          </cell>
          <cell r="G33" t="str">
            <v>N</v>
          </cell>
          <cell r="H33" t="str">
            <v>N</v>
          </cell>
          <cell r="I33" t="str">
            <v>N</v>
          </cell>
          <cell r="J33" t="str">
            <v>N</v>
          </cell>
          <cell r="K33" t="str">
            <v>N</v>
          </cell>
          <cell r="L33" t="str">
            <v>N</v>
          </cell>
          <cell r="M33" t="str">
            <v>N</v>
          </cell>
          <cell r="N33" t="str">
            <v>N</v>
          </cell>
          <cell r="O33" t="str">
            <v>N</v>
          </cell>
          <cell r="P33" t="str">
            <v>N</v>
          </cell>
          <cell r="Q33" t="str">
            <v>N</v>
          </cell>
          <cell r="R33" t="str">
            <v>N</v>
          </cell>
          <cell r="S33" t="str">
            <v>N</v>
          </cell>
          <cell r="T33" t="str">
            <v>N</v>
          </cell>
          <cell r="U33" t="str">
            <v>N</v>
          </cell>
          <cell r="V33" t="str">
            <v>N</v>
          </cell>
          <cell r="W33" t="str">
            <v>N</v>
          </cell>
          <cell r="X33" t="str">
            <v>N</v>
          </cell>
          <cell r="Y33" t="str">
            <v>N</v>
          </cell>
          <cell r="Z33" t="str">
            <v>N</v>
          </cell>
          <cell r="AA33" t="str">
            <v>N</v>
          </cell>
          <cell r="AB33" t="str">
            <v>N</v>
          </cell>
          <cell r="AC33" t="str">
            <v>N</v>
          </cell>
          <cell r="AD33" t="str">
            <v>N</v>
          </cell>
          <cell r="AE33" t="str">
            <v>N</v>
          </cell>
          <cell r="AF33" t="str">
            <v>N</v>
          </cell>
          <cell r="AG33" t="str">
            <v>N</v>
          </cell>
        </row>
        <row r="34">
          <cell r="C34" t="str">
            <v>Override here -&gt;</v>
          </cell>
          <cell r="D34" t="str">
            <v>N</v>
          </cell>
          <cell r="E34" t="str">
            <v>N</v>
          </cell>
          <cell r="F34" t="str">
            <v>N</v>
          </cell>
          <cell r="G34" t="str">
            <v>N</v>
          </cell>
          <cell r="H34" t="str">
            <v>N</v>
          </cell>
          <cell r="I34" t="str">
            <v>N</v>
          </cell>
          <cell r="J34" t="str">
            <v>N</v>
          </cell>
          <cell r="K34" t="str">
            <v>N</v>
          </cell>
          <cell r="L34" t="str">
            <v>N</v>
          </cell>
          <cell r="M34" t="str">
            <v>N</v>
          </cell>
          <cell r="N34" t="str">
            <v>N</v>
          </cell>
          <cell r="O34" t="str">
            <v>N</v>
          </cell>
          <cell r="P34" t="str">
            <v>N</v>
          </cell>
          <cell r="Q34" t="str">
            <v>N</v>
          </cell>
          <cell r="R34" t="str">
            <v>N</v>
          </cell>
          <cell r="S34" t="str">
            <v>N</v>
          </cell>
          <cell r="T34" t="str">
            <v>N</v>
          </cell>
          <cell r="U34" t="str">
            <v>N</v>
          </cell>
          <cell r="V34" t="str">
            <v>N</v>
          </cell>
          <cell r="W34" t="str">
            <v>N</v>
          </cell>
          <cell r="X34" t="str">
            <v>N</v>
          </cell>
          <cell r="Y34" t="str">
            <v>N</v>
          </cell>
          <cell r="Z34" t="str">
            <v>N</v>
          </cell>
          <cell r="AA34" t="str">
            <v>N</v>
          </cell>
          <cell r="AB34" t="str">
            <v>N</v>
          </cell>
          <cell r="AC34" t="str">
            <v>N</v>
          </cell>
          <cell r="AD34" t="str">
            <v>N</v>
          </cell>
          <cell r="AE34" t="str">
            <v>N</v>
          </cell>
          <cell r="AF34" t="str">
            <v>N</v>
          </cell>
          <cell r="AG34" t="str">
            <v>N</v>
          </cell>
        </row>
        <row r="35">
          <cell r="B35" t="str">
            <v>Press Fit Machine</v>
          </cell>
          <cell r="C35" t="str">
            <v>Default value</v>
          </cell>
          <cell r="D35" t="str">
            <v>No Press Fit</v>
          </cell>
          <cell r="E35" t="str">
            <v>No Press Fit</v>
          </cell>
          <cell r="F35" t="str">
            <v>No Press Fit</v>
          </cell>
          <cell r="G35" t="str">
            <v>No Press Fit</v>
          </cell>
          <cell r="H35" t="str">
            <v>No Press Fit</v>
          </cell>
          <cell r="I35" t="str">
            <v>No Press Fit</v>
          </cell>
          <cell r="J35" t="str">
            <v>No Press Fit</v>
          </cell>
          <cell r="K35" t="str">
            <v>No Press Fit</v>
          </cell>
          <cell r="L35" t="str">
            <v>No Press Fit</v>
          </cell>
          <cell r="M35" t="str">
            <v>No Press Fit</v>
          </cell>
          <cell r="N35" t="str">
            <v>No Press Fit</v>
          </cell>
          <cell r="O35" t="str">
            <v>No Press Fit</v>
          </cell>
          <cell r="P35" t="str">
            <v>No Press Fit</v>
          </cell>
          <cell r="Q35" t="str">
            <v>No Press Fit</v>
          </cell>
          <cell r="R35" t="str">
            <v>No Press Fit</v>
          </cell>
          <cell r="S35" t="str">
            <v>No Press Fit</v>
          </cell>
          <cell r="T35" t="str">
            <v>No Press Fit</v>
          </cell>
          <cell r="U35" t="str">
            <v>No Press Fit</v>
          </cell>
          <cell r="V35" t="str">
            <v>No Press Fit</v>
          </cell>
          <cell r="W35" t="str">
            <v>No Press Fit</v>
          </cell>
          <cell r="X35" t="str">
            <v>No Press Fit</v>
          </cell>
          <cell r="Y35" t="str">
            <v>No Press Fit</v>
          </cell>
          <cell r="Z35" t="str">
            <v>No Press Fit</v>
          </cell>
          <cell r="AA35" t="str">
            <v>No Press Fit</v>
          </cell>
          <cell r="AB35" t="str">
            <v>No Press Fit</v>
          </cell>
          <cell r="AC35" t="str">
            <v>No Press Fit</v>
          </cell>
          <cell r="AD35" t="str">
            <v>No Press Fit</v>
          </cell>
          <cell r="AE35" t="str">
            <v>No Press Fit</v>
          </cell>
          <cell r="AF35" t="str">
            <v>No Press Fit</v>
          </cell>
          <cell r="AG35" t="str">
            <v>No Press Fit</v>
          </cell>
        </row>
        <row r="36">
          <cell r="C36" t="str">
            <v>Override here -&gt;</v>
          </cell>
          <cell r="D36" t="str">
            <v>No Press Fit</v>
          </cell>
          <cell r="E36" t="str">
            <v>No Press Fit</v>
          </cell>
          <cell r="F36" t="str">
            <v>No Press Fit</v>
          </cell>
          <cell r="G36" t="str">
            <v>No Press Fit</v>
          </cell>
          <cell r="H36" t="str">
            <v>No Press Fit</v>
          </cell>
          <cell r="I36" t="str">
            <v>No Press Fit</v>
          </cell>
          <cell r="J36" t="str">
            <v>No Press Fit</v>
          </cell>
          <cell r="K36" t="str">
            <v>No Press Fit</v>
          </cell>
          <cell r="L36" t="str">
            <v>No Press Fit</v>
          </cell>
          <cell r="M36" t="str">
            <v>No Press Fit</v>
          </cell>
          <cell r="N36" t="str">
            <v>No Press Fit</v>
          </cell>
          <cell r="O36" t="str">
            <v>No Press Fit</v>
          </cell>
          <cell r="P36" t="str">
            <v>No Press Fit</v>
          </cell>
          <cell r="Q36" t="str">
            <v>No Press Fit</v>
          </cell>
          <cell r="R36" t="str">
            <v>No Press Fit</v>
          </cell>
          <cell r="S36" t="str">
            <v>No Press Fit</v>
          </cell>
          <cell r="T36" t="str">
            <v>No Press Fit</v>
          </cell>
          <cell r="U36" t="str">
            <v>No Press Fit</v>
          </cell>
          <cell r="V36" t="str">
            <v>No Press Fit</v>
          </cell>
          <cell r="W36" t="str">
            <v>No Press Fit</v>
          </cell>
          <cell r="X36" t="str">
            <v>No Press Fit</v>
          </cell>
          <cell r="Y36" t="str">
            <v>No Press Fit</v>
          </cell>
          <cell r="Z36" t="str">
            <v>No Press Fit</v>
          </cell>
          <cell r="AA36" t="str">
            <v>No Press Fit</v>
          </cell>
          <cell r="AB36" t="str">
            <v>No Press Fit</v>
          </cell>
          <cell r="AC36" t="str">
            <v>No Press Fit</v>
          </cell>
          <cell r="AD36" t="str">
            <v>No Press Fit</v>
          </cell>
          <cell r="AE36" t="str">
            <v>No Press Fit</v>
          </cell>
          <cell r="AF36" t="str">
            <v>No Press Fit</v>
          </cell>
          <cell r="AG36" t="str">
            <v>No Press Fit</v>
          </cell>
        </row>
        <row r="37">
          <cell r="B37" t="str">
            <v>Press Fit Speed (sec per connector)</v>
          </cell>
          <cell r="C37" t="str">
            <v>Default value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</row>
        <row r="38">
          <cell r="C38" t="str">
            <v>Override here -&gt;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B39" t="str">
            <v>ICT Yield</v>
          </cell>
          <cell r="C39" t="str">
            <v>Default value</v>
          </cell>
          <cell r="D39">
            <v>0.96029999999999993</v>
          </cell>
          <cell r="E39">
            <v>0.96029999999999993</v>
          </cell>
          <cell r="F39">
            <v>0.96029999999999993</v>
          </cell>
          <cell r="G39">
            <v>0.96029999999999993</v>
          </cell>
          <cell r="H39">
            <v>0.96029999999999993</v>
          </cell>
          <cell r="I39">
            <v>0.96029999999999993</v>
          </cell>
          <cell r="J39">
            <v>0.96029999999999993</v>
          </cell>
          <cell r="K39">
            <v>0.96029999999999993</v>
          </cell>
          <cell r="L39">
            <v>0.96029999999999993</v>
          </cell>
          <cell r="M39">
            <v>0.96029999999999993</v>
          </cell>
          <cell r="N39">
            <v>0.96029999999999993</v>
          </cell>
          <cell r="O39">
            <v>0.96029999999999993</v>
          </cell>
          <cell r="P39">
            <v>0.93059999999999998</v>
          </cell>
          <cell r="Q39">
            <v>0.93059999999999998</v>
          </cell>
          <cell r="R39">
            <v>0.93059999999999998</v>
          </cell>
          <cell r="S39">
            <v>0.93059999999999998</v>
          </cell>
          <cell r="T39">
            <v>0.93059999999999998</v>
          </cell>
          <cell r="U39">
            <v>0.93059999999999998</v>
          </cell>
          <cell r="V39">
            <v>0.93059999999999998</v>
          </cell>
          <cell r="W39">
            <v>0.93059999999999998</v>
          </cell>
          <cell r="X39">
            <v>0.93059999999999998</v>
          </cell>
          <cell r="Y39">
            <v>0.93059999999999998</v>
          </cell>
          <cell r="Z39">
            <v>0.93059999999999998</v>
          </cell>
          <cell r="AA39">
            <v>0.93059999999999998</v>
          </cell>
          <cell r="AB39">
            <v>0.93059999999999998</v>
          </cell>
          <cell r="AC39">
            <v>0.93059999999999998</v>
          </cell>
          <cell r="AD39">
            <v>0.93059999999999998</v>
          </cell>
          <cell r="AE39">
            <v>0.93059999999999998</v>
          </cell>
          <cell r="AF39">
            <v>0.93059999999999998</v>
          </cell>
          <cell r="AG39">
            <v>0.93059999999999998</v>
          </cell>
        </row>
        <row r="40">
          <cell r="C40" t="str">
            <v>Override here -&gt;</v>
          </cell>
          <cell r="D40">
            <v>0.96029999999999993</v>
          </cell>
          <cell r="E40">
            <v>0.96029999999999993</v>
          </cell>
          <cell r="F40">
            <v>0.96029999999999993</v>
          </cell>
          <cell r="G40">
            <v>0.96029999999999993</v>
          </cell>
          <cell r="H40">
            <v>0.96029999999999993</v>
          </cell>
          <cell r="I40">
            <v>0.96029999999999993</v>
          </cell>
          <cell r="J40">
            <v>0.96029999999999993</v>
          </cell>
          <cell r="K40">
            <v>0.96029999999999993</v>
          </cell>
          <cell r="L40">
            <v>0.96029999999999993</v>
          </cell>
          <cell r="M40">
            <v>0.96029999999999993</v>
          </cell>
          <cell r="N40">
            <v>0.96029999999999993</v>
          </cell>
          <cell r="O40">
            <v>0.96029999999999993</v>
          </cell>
          <cell r="P40">
            <v>0.93059999999999998</v>
          </cell>
          <cell r="Q40">
            <v>0.93059999999999998</v>
          </cell>
          <cell r="R40">
            <v>0.93059999999999998</v>
          </cell>
          <cell r="S40">
            <v>0.93059999999999998</v>
          </cell>
          <cell r="T40">
            <v>0.93059999999999998</v>
          </cell>
          <cell r="U40">
            <v>0.93059999999999998</v>
          </cell>
          <cell r="V40">
            <v>0.93059999999999998</v>
          </cell>
          <cell r="W40">
            <v>0.93059999999999998</v>
          </cell>
          <cell r="X40">
            <v>0.93059999999999998</v>
          </cell>
          <cell r="Y40">
            <v>0.93059999999999998</v>
          </cell>
          <cell r="Z40">
            <v>0.93059999999999998</v>
          </cell>
          <cell r="AA40">
            <v>0.93059999999999998</v>
          </cell>
          <cell r="AB40">
            <v>0.93059999999999998</v>
          </cell>
          <cell r="AC40">
            <v>0.93059999999999998</v>
          </cell>
          <cell r="AD40">
            <v>0.93059999999999998</v>
          </cell>
          <cell r="AE40">
            <v>0.93059999999999998</v>
          </cell>
          <cell r="AF40">
            <v>0.93059999999999998</v>
          </cell>
          <cell r="AG40">
            <v>0.93059999999999998</v>
          </cell>
        </row>
        <row r="41">
          <cell r="B41" t="str">
            <v>Boundary Scan Yield</v>
          </cell>
          <cell r="C41" t="str">
            <v>Default value</v>
          </cell>
          <cell r="D41">
            <v>1</v>
          </cell>
          <cell r="E41">
            <v>1</v>
          </cell>
          <cell r="F41">
            <v>1</v>
          </cell>
          <cell r="G41">
            <v>1</v>
          </cell>
          <cell r="H41">
            <v>1</v>
          </cell>
          <cell r="I41">
            <v>1</v>
          </cell>
          <cell r="J41">
            <v>1</v>
          </cell>
          <cell r="K41">
            <v>1</v>
          </cell>
          <cell r="L41">
            <v>1</v>
          </cell>
          <cell r="M41">
            <v>1</v>
          </cell>
          <cell r="N41">
            <v>1</v>
          </cell>
          <cell r="O41">
            <v>1</v>
          </cell>
          <cell r="P41">
            <v>0.88</v>
          </cell>
          <cell r="Q41">
            <v>0.88</v>
          </cell>
          <cell r="R41">
            <v>0.88</v>
          </cell>
          <cell r="S41">
            <v>0.88</v>
          </cell>
          <cell r="T41">
            <v>0.88</v>
          </cell>
          <cell r="U41">
            <v>0.88</v>
          </cell>
          <cell r="V41">
            <v>0.88</v>
          </cell>
          <cell r="W41">
            <v>0.88</v>
          </cell>
          <cell r="X41">
            <v>0.88</v>
          </cell>
          <cell r="Y41">
            <v>0.88</v>
          </cell>
          <cell r="Z41">
            <v>0.88</v>
          </cell>
          <cell r="AA41">
            <v>0.88</v>
          </cell>
          <cell r="AB41">
            <v>0.88</v>
          </cell>
          <cell r="AC41">
            <v>0.88</v>
          </cell>
          <cell r="AD41">
            <v>0.88</v>
          </cell>
          <cell r="AE41">
            <v>0.88</v>
          </cell>
          <cell r="AF41">
            <v>0.88</v>
          </cell>
          <cell r="AG41">
            <v>0.88</v>
          </cell>
        </row>
        <row r="42">
          <cell r="C42" t="str">
            <v>Override here -&gt;</v>
          </cell>
          <cell r="D42">
            <v>1</v>
          </cell>
          <cell r="E42">
            <v>1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0.88</v>
          </cell>
          <cell r="Q42">
            <v>0.88</v>
          </cell>
          <cell r="R42">
            <v>0.88</v>
          </cell>
          <cell r="S42">
            <v>0.88</v>
          </cell>
          <cell r="T42">
            <v>0.88</v>
          </cell>
          <cell r="U42">
            <v>0.88</v>
          </cell>
          <cell r="V42">
            <v>0.88</v>
          </cell>
          <cell r="W42">
            <v>0.88</v>
          </cell>
          <cell r="X42">
            <v>0.88</v>
          </cell>
          <cell r="Y42">
            <v>0.88</v>
          </cell>
          <cell r="Z42">
            <v>0.88</v>
          </cell>
          <cell r="AA42">
            <v>0.88</v>
          </cell>
          <cell r="AB42">
            <v>0.88</v>
          </cell>
          <cell r="AC42">
            <v>0.88</v>
          </cell>
          <cell r="AD42">
            <v>0.88</v>
          </cell>
          <cell r="AE42">
            <v>0.88</v>
          </cell>
          <cell r="AF42">
            <v>0.88</v>
          </cell>
          <cell r="AG42">
            <v>0.88</v>
          </cell>
        </row>
        <row r="43">
          <cell r="B43" t="str">
            <v>FCT1 Yield</v>
          </cell>
          <cell r="C43" t="str">
            <v>Default value</v>
          </cell>
          <cell r="D43">
            <v>0.85</v>
          </cell>
          <cell r="E43">
            <v>0.85</v>
          </cell>
          <cell r="F43">
            <v>0.85</v>
          </cell>
          <cell r="G43">
            <v>0.85</v>
          </cell>
          <cell r="H43">
            <v>0.85</v>
          </cell>
          <cell r="I43">
            <v>0.85</v>
          </cell>
          <cell r="J43">
            <v>0.85</v>
          </cell>
          <cell r="K43">
            <v>0.85</v>
          </cell>
          <cell r="L43">
            <v>0.85</v>
          </cell>
          <cell r="M43">
            <v>0.85</v>
          </cell>
          <cell r="N43">
            <v>0.85</v>
          </cell>
          <cell r="O43">
            <v>0.85</v>
          </cell>
          <cell r="P43">
            <v>0.9</v>
          </cell>
          <cell r="Q43">
            <v>0.9</v>
          </cell>
          <cell r="R43">
            <v>0.9</v>
          </cell>
          <cell r="S43">
            <v>0.9</v>
          </cell>
          <cell r="T43">
            <v>0.9</v>
          </cell>
          <cell r="U43">
            <v>0.9</v>
          </cell>
          <cell r="V43">
            <v>0.9</v>
          </cell>
          <cell r="W43">
            <v>0.9</v>
          </cell>
          <cell r="X43">
            <v>0.9</v>
          </cell>
          <cell r="Y43">
            <v>0.9</v>
          </cell>
          <cell r="Z43">
            <v>0.9</v>
          </cell>
          <cell r="AA43">
            <v>0.9</v>
          </cell>
          <cell r="AB43">
            <v>0.9</v>
          </cell>
          <cell r="AC43">
            <v>0.9</v>
          </cell>
          <cell r="AD43">
            <v>0.9</v>
          </cell>
          <cell r="AE43">
            <v>0.9</v>
          </cell>
          <cell r="AF43">
            <v>0.9</v>
          </cell>
          <cell r="AG43">
            <v>0.9</v>
          </cell>
        </row>
        <row r="44">
          <cell r="C44" t="str">
            <v>Override here -&gt;</v>
          </cell>
          <cell r="D44">
            <v>0.85</v>
          </cell>
          <cell r="E44">
            <v>0.85</v>
          </cell>
          <cell r="F44">
            <v>0.85</v>
          </cell>
          <cell r="G44">
            <v>0.85</v>
          </cell>
          <cell r="H44">
            <v>0.85</v>
          </cell>
          <cell r="I44">
            <v>0.85</v>
          </cell>
          <cell r="J44">
            <v>0.85</v>
          </cell>
          <cell r="K44">
            <v>0.85</v>
          </cell>
          <cell r="L44">
            <v>0.85</v>
          </cell>
          <cell r="M44">
            <v>0.85</v>
          </cell>
          <cell r="N44">
            <v>0.85</v>
          </cell>
          <cell r="O44">
            <v>0.85</v>
          </cell>
          <cell r="P44">
            <v>0.9</v>
          </cell>
          <cell r="Q44">
            <v>0.9</v>
          </cell>
          <cell r="R44">
            <v>0.9</v>
          </cell>
          <cell r="S44">
            <v>0.9</v>
          </cell>
          <cell r="T44">
            <v>0.9</v>
          </cell>
          <cell r="U44">
            <v>0.9</v>
          </cell>
          <cell r="V44">
            <v>0.9</v>
          </cell>
          <cell r="W44">
            <v>0.9</v>
          </cell>
          <cell r="X44">
            <v>0.9</v>
          </cell>
          <cell r="Y44">
            <v>0.9</v>
          </cell>
          <cell r="Z44">
            <v>0.9</v>
          </cell>
          <cell r="AA44">
            <v>0.9</v>
          </cell>
          <cell r="AB44">
            <v>0.9</v>
          </cell>
          <cell r="AC44">
            <v>0.9</v>
          </cell>
          <cell r="AD44">
            <v>0.9</v>
          </cell>
          <cell r="AE44">
            <v>0.9</v>
          </cell>
          <cell r="AF44">
            <v>0.9</v>
          </cell>
          <cell r="AG44">
            <v>0.9</v>
          </cell>
        </row>
        <row r="45">
          <cell r="B45" t="str">
            <v>FCT1 tester per operator</v>
          </cell>
          <cell r="C45" t="str">
            <v>Default value</v>
          </cell>
          <cell r="D45">
            <v>2</v>
          </cell>
          <cell r="E45">
            <v>2</v>
          </cell>
          <cell r="F45">
            <v>2</v>
          </cell>
          <cell r="G45">
            <v>2</v>
          </cell>
          <cell r="H45">
            <v>2</v>
          </cell>
          <cell r="I45">
            <v>2</v>
          </cell>
          <cell r="J45">
            <v>2</v>
          </cell>
          <cell r="K45">
            <v>2</v>
          </cell>
          <cell r="L45">
            <v>2</v>
          </cell>
          <cell r="M45">
            <v>2</v>
          </cell>
          <cell r="N45">
            <v>2</v>
          </cell>
          <cell r="O45">
            <v>2</v>
          </cell>
          <cell r="P45">
            <v>1</v>
          </cell>
          <cell r="Q45">
            <v>1</v>
          </cell>
          <cell r="R45">
            <v>1</v>
          </cell>
          <cell r="S45">
            <v>1</v>
          </cell>
          <cell r="T45">
            <v>1</v>
          </cell>
          <cell r="U45">
            <v>1</v>
          </cell>
          <cell r="V45">
            <v>1</v>
          </cell>
          <cell r="W45">
            <v>1</v>
          </cell>
          <cell r="X45">
            <v>1</v>
          </cell>
          <cell r="Y45">
            <v>1</v>
          </cell>
          <cell r="Z45">
            <v>1</v>
          </cell>
          <cell r="AA45">
            <v>1</v>
          </cell>
          <cell r="AB45">
            <v>1</v>
          </cell>
          <cell r="AC45">
            <v>1</v>
          </cell>
          <cell r="AD45">
            <v>1</v>
          </cell>
          <cell r="AE45">
            <v>1</v>
          </cell>
          <cell r="AF45">
            <v>1</v>
          </cell>
          <cell r="AG45">
            <v>1</v>
          </cell>
        </row>
        <row r="46">
          <cell r="C46" t="str">
            <v>Override here -&gt;</v>
          </cell>
          <cell r="D46">
            <v>2</v>
          </cell>
          <cell r="E46">
            <v>2</v>
          </cell>
          <cell r="F46">
            <v>2</v>
          </cell>
          <cell r="G46">
            <v>2</v>
          </cell>
          <cell r="H46">
            <v>2</v>
          </cell>
          <cell r="I46">
            <v>2</v>
          </cell>
          <cell r="J46">
            <v>2</v>
          </cell>
          <cell r="K46">
            <v>2</v>
          </cell>
          <cell r="L46">
            <v>2</v>
          </cell>
          <cell r="M46">
            <v>2</v>
          </cell>
          <cell r="N46">
            <v>2</v>
          </cell>
          <cell r="O46">
            <v>2</v>
          </cell>
          <cell r="P46">
            <v>1</v>
          </cell>
          <cell r="Q46">
            <v>1</v>
          </cell>
          <cell r="R46">
            <v>1</v>
          </cell>
          <cell r="S46">
            <v>1</v>
          </cell>
          <cell r="T46">
            <v>1</v>
          </cell>
          <cell r="U46">
            <v>1</v>
          </cell>
          <cell r="V46">
            <v>1</v>
          </cell>
          <cell r="W46">
            <v>1</v>
          </cell>
          <cell r="X46">
            <v>1</v>
          </cell>
          <cell r="Y46">
            <v>1</v>
          </cell>
          <cell r="Z46">
            <v>1</v>
          </cell>
          <cell r="AA46">
            <v>1</v>
          </cell>
          <cell r="AB46">
            <v>1</v>
          </cell>
          <cell r="AC46">
            <v>1</v>
          </cell>
          <cell r="AD46">
            <v>1</v>
          </cell>
          <cell r="AE46">
            <v>1</v>
          </cell>
          <cell r="AF46">
            <v>1</v>
          </cell>
          <cell r="AG46">
            <v>1</v>
          </cell>
        </row>
        <row r="47">
          <cell r="B47" t="str">
            <v>FCT2 Yield</v>
          </cell>
          <cell r="C47" t="str">
            <v>Default value</v>
          </cell>
          <cell r="D47">
            <v>0.85</v>
          </cell>
          <cell r="E47">
            <v>0.85</v>
          </cell>
          <cell r="F47">
            <v>0.85</v>
          </cell>
          <cell r="G47">
            <v>0.85</v>
          </cell>
          <cell r="H47">
            <v>0.85</v>
          </cell>
          <cell r="I47">
            <v>0.85</v>
          </cell>
          <cell r="J47">
            <v>0.85</v>
          </cell>
          <cell r="K47">
            <v>0.85</v>
          </cell>
          <cell r="L47">
            <v>0.85</v>
          </cell>
          <cell r="M47">
            <v>0.85</v>
          </cell>
          <cell r="N47">
            <v>0.85</v>
          </cell>
          <cell r="O47">
            <v>0.85</v>
          </cell>
          <cell r="P47">
            <v>0.9</v>
          </cell>
          <cell r="Q47">
            <v>0.9</v>
          </cell>
          <cell r="R47">
            <v>0.9</v>
          </cell>
          <cell r="S47">
            <v>0.9</v>
          </cell>
          <cell r="T47">
            <v>0.9</v>
          </cell>
          <cell r="U47">
            <v>0.9</v>
          </cell>
          <cell r="V47">
            <v>0.9</v>
          </cell>
          <cell r="W47">
            <v>0.9</v>
          </cell>
          <cell r="X47">
            <v>0.9</v>
          </cell>
          <cell r="Y47">
            <v>0.9</v>
          </cell>
          <cell r="Z47">
            <v>0.9</v>
          </cell>
          <cell r="AA47">
            <v>0.9</v>
          </cell>
          <cell r="AB47">
            <v>0.9</v>
          </cell>
          <cell r="AC47">
            <v>0.9</v>
          </cell>
          <cell r="AD47">
            <v>0.9</v>
          </cell>
          <cell r="AE47">
            <v>0.9</v>
          </cell>
          <cell r="AF47">
            <v>0.9</v>
          </cell>
          <cell r="AG47">
            <v>0.9</v>
          </cell>
        </row>
        <row r="48">
          <cell r="C48" t="str">
            <v>Override here -&gt;</v>
          </cell>
          <cell r="D48">
            <v>0.85</v>
          </cell>
          <cell r="E48">
            <v>0.85</v>
          </cell>
          <cell r="F48">
            <v>0.85</v>
          </cell>
          <cell r="G48">
            <v>0.85</v>
          </cell>
          <cell r="H48">
            <v>0.85</v>
          </cell>
          <cell r="I48">
            <v>0.85</v>
          </cell>
          <cell r="J48">
            <v>0.85</v>
          </cell>
          <cell r="K48">
            <v>0.85</v>
          </cell>
          <cell r="L48">
            <v>0.85</v>
          </cell>
          <cell r="M48">
            <v>0.85</v>
          </cell>
          <cell r="N48">
            <v>0.85</v>
          </cell>
          <cell r="O48">
            <v>0.85</v>
          </cell>
          <cell r="P48">
            <v>0.9</v>
          </cell>
          <cell r="Q48">
            <v>0.9</v>
          </cell>
          <cell r="R48">
            <v>0.9</v>
          </cell>
          <cell r="S48">
            <v>0.9</v>
          </cell>
          <cell r="T48">
            <v>0.9</v>
          </cell>
          <cell r="U48">
            <v>0.9</v>
          </cell>
          <cell r="V48">
            <v>0.9</v>
          </cell>
          <cell r="W48">
            <v>0.9</v>
          </cell>
          <cell r="X48">
            <v>0.9</v>
          </cell>
          <cell r="Y48">
            <v>0.9</v>
          </cell>
          <cell r="Z48">
            <v>0.9</v>
          </cell>
          <cell r="AA48">
            <v>0.9</v>
          </cell>
          <cell r="AB48">
            <v>0.9</v>
          </cell>
          <cell r="AC48">
            <v>0.9</v>
          </cell>
          <cell r="AD48">
            <v>0.9</v>
          </cell>
          <cell r="AE48">
            <v>0.9</v>
          </cell>
          <cell r="AF48">
            <v>0.9</v>
          </cell>
          <cell r="AG48">
            <v>0.9</v>
          </cell>
        </row>
        <row r="49">
          <cell r="B49" t="str">
            <v>FCT2 tester per operator</v>
          </cell>
          <cell r="C49" t="str">
            <v>Default value</v>
          </cell>
          <cell r="D49">
            <v>2</v>
          </cell>
          <cell r="E49">
            <v>2</v>
          </cell>
          <cell r="F49">
            <v>2</v>
          </cell>
          <cell r="G49">
            <v>2</v>
          </cell>
          <cell r="H49">
            <v>2</v>
          </cell>
          <cell r="I49">
            <v>2</v>
          </cell>
          <cell r="J49">
            <v>2</v>
          </cell>
          <cell r="K49">
            <v>2</v>
          </cell>
          <cell r="L49">
            <v>2</v>
          </cell>
          <cell r="M49">
            <v>2</v>
          </cell>
          <cell r="N49">
            <v>2</v>
          </cell>
          <cell r="O49">
            <v>2</v>
          </cell>
          <cell r="P49">
            <v>1</v>
          </cell>
          <cell r="Q49">
            <v>1</v>
          </cell>
          <cell r="R49">
            <v>1</v>
          </cell>
          <cell r="S49">
            <v>1</v>
          </cell>
          <cell r="T49">
            <v>1</v>
          </cell>
          <cell r="U49">
            <v>1</v>
          </cell>
          <cell r="V49">
            <v>1</v>
          </cell>
          <cell r="W49">
            <v>1</v>
          </cell>
          <cell r="X49">
            <v>1</v>
          </cell>
          <cell r="Y49">
            <v>1</v>
          </cell>
          <cell r="Z49">
            <v>1</v>
          </cell>
          <cell r="AA49">
            <v>1</v>
          </cell>
          <cell r="AB49">
            <v>1</v>
          </cell>
          <cell r="AC49">
            <v>1</v>
          </cell>
          <cell r="AD49">
            <v>1</v>
          </cell>
          <cell r="AE49">
            <v>1</v>
          </cell>
          <cell r="AF49">
            <v>1</v>
          </cell>
          <cell r="AG49">
            <v>1</v>
          </cell>
        </row>
        <row r="50">
          <cell r="C50" t="str">
            <v>Override here -&gt;</v>
          </cell>
          <cell r="D50">
            <v>2</v>
          </cell>
          <cell r="E50">
            <v>2</v>
          </cell>
          <cell r="F50">
            <v>2</v>
          </cell>
          <cell r="G50">
            <v>2</v>
          </cell>
          <cell r="H50">
            <v>2</v>
          </cell>
          <cell r="I50">
            <v>2</v>
          </cell>
          <cell r="J50">
            <v>2</v>
          </cell>
          <cell r="K50">
            <v>2</v>
          </cell>
          <cell r="L50">
            <v>2</v>
          </cell>
          <cell r="M50">
            <v>2</v>
          </cell>
          <cell r="N50">
            <v>2</v>
          </cell>
          <cell r="O50">
            <v>2</v>
          </cell>
          <cell r="P50">
            <v>1</v>
          </cell>
          <cell r="Q50">
            <v>1</v>
          </cell>
          <cell r="R50">
            <v>1</v>
          </cell>
          <cell r="S50">
            <v>1</v>
          </cell>
          <cell r="T50">
            <v>1</v>
          </cell>
          <cell r="U50">
            <v>1</v>
          </cell>
          <cell r="V50">
            <v>1</v>
          </cell>
          <cell r="W50">
            <v>1</v>
          </cell>
          <cell r="X50">
            <v>1</v>
          </cell>
          <cell r="Y50">
            <v>1</v>
          </cell>
          <cell r="Z50">
            <v>1</v>
          </cell>
          <cell r="AA50">
            <v>1</v>
          </cell>
          <cell r="AB50">
            <v>1</v>
          </cell>
          <cell r="AC50">
            <v>1</v>
          </cell>
          <cell r="AD50">
            <v>1</v>
          </cell>
          <cell r="AE50">
            <v>1</v>
          </cell>
          <cell r="AF50">
            <v>1</v>
          </cell>
          <cell r="AG50">
            <v>1</v>
          </cell>
        </row>
        <row r="51">
          <cell r="B51" t="str">
            <v>Burn-in Yield (Dynamic)</v>
          </cell>
          <cell r="C51" t="str">
            <v>Default value</v>
          </cell>
          <cell r="D51">
            <v>0.98</v>
          </cell>
          <cell r="E51">
            <v>0.98</v>
          </cell>
          <cell r="F51">
            <v>0.98</v>
          </cell>
          <cell r="G51">
            <v>0.98</v>
          </cell>
          <cell r="H51">
            <v>0.98</v>
          </cell>
          <cell r="I51">
            <v>0.98</v>
          </cell>
          <cell r="J51">
            <v>0.98</v>
          </cell>
          <cell r="K51">
            <v>0.98</v>
          </cell>
          <cell r="L51">
            <v>0.98</v>
          </cell>
          <cell r="M51">
            <v>0.98</v>
          </cell>
          <cell r="N51">
            <v>0.98</v>
          </cell>
          <cell r="O51">
            <v>0.98</v>
          </cell>
          <cell r="P51">
            <v>0.98</v>
          </cell>
          <cell r="Q51">
            <v>0.98</v>
          </cell>
          <cell r="R51">
            <v>0.98</v>
          </cell>
          <cell r="S51">
            <v>0.98</v>
          </cell>
          <cell r="T51">
            <v>0.98</v>
          </cell>
          <cell r="U51">
            <v>0.98</v>
          </cell>
          <cell r="V51">
            <v>0.98</v>
          </cell>
          <cell r="W51">
            <v>0.98</v>
          </cell>
          <cell r="X51">
            <v>0.98</v>
          </cell>
          <cell r="Y51">
            <v>0.98</v>
          </cell>
          <cell r="Z51">
            <v>0.98</v>
          </cell>
          <cell r="AA51">
            <v>0.98</v>
          </cell>
          <cell r="AB51">
            <v>0.98</v>
          </cell>
          <cell r="AC51">
            <v>0.98</v>
          </cell>
          <cell r="AD51">
            <v>0.98</v>
          </cell>
          <cell r="AE51">
            <v>0.98</v>
          </cell>
          <cell r="AF51">
            <v>0.98</v>
          </cell>
          <cell r="AG51">
            <v>0.98</v>
          </cell>
        </row>
        <row r="52">
          <cell r="C52" t="str">
            <v>Override here -&gt;</v>
          </cell>
          <cell r="D52">
            <v>0.98</v>
          </cell>
          <cell r="E52">
            <v>0.98</v>
          </cell>
          <cell r="F52">
            <v>0.98</v>
          </cell>
          <cell r="G52">
            <v>0.98</v>
          </cell>
          <cell r="H52">
            <v>0.98</v>
          </cell>
          <cell r="I52">
            <v>0.98</v>
          </cell>
          <cell r="J52">
            <v>0.98</v>
          </cell>
          <cell r="K52">
            <v>0.98</v>
          </cell>
          <cell r="L52">
            <v>0.98</v>
          </cell>
          <cell r="M52">
            <v>0.98</v>
          </cell>
          <cell r="N52">
            <v>0.98</v>
          </cell>
          <cell r="O52">
            <v>0.98</v>
          </cell>
          <cell r="P52">
            <v>0.98</v>
          </cell>
          <cell r="Q52">
            <v>0.98</v>
          </cell>
          <cell r="R52">
            <v>0.98</v>
          </cell>
          <cell r="S52">
            <v>0.98</v>
          </cell>
          <cell r="T52">
            <v>0.98</v>
          </cell>
          <cell r="U52">
            <v>0.98</v>
          </cell>
          <cell r="V52">
            <v>0.98</v>
          </cell>
          <cell r="W52">
            <v>0.98</v>
          </cell>
          <cell r="X52">
            <v>0.98</v>
          </cell>
          <cell r="Y52">
            <v>0.98</v>
          </cell>
          <cell r="Z52">
            <v>0.98</v>
          </cell>
          <cell r="AA52">
            <v>0.98</v>
          </cell>
          <cell r="AB52">
            <v>0.98</v>
          </cell>
          <cell r="AC52">
            <v>0.98</v>
          </cell>
          <cell r="AD52">
            <v>0.98</v>
          </cell>
          <cell r="AE52">
            <v>0.98</v>
          </cell>
          <cell r="AF52">
            <v>0.98</v>
          </cell>
          <cell r="AG52">
            <v>0.98</v>
          </cell>
        </row>
        <row r="53">
          <cell r="B53" t="str">
            <v>Burn-in Yield (Static)</v>
          </cell>
          <cell r="C53" t="str">
            <v>Default value</v>
          </cell>
          <cell r="D53">
            <v>0.98</v>
          </cell>
          <cell r="E53">
            <v>0.98</v>
          </cell>
          <cell r="F53">
            <v>0.98</v>
          </cell>
          <cell r="G53">
            <v>0.98</v>
          </cell>
          <cell r="H53">
            <v>0.98</v>
          </cell>
          <cell r="I53">
            <v>0.98</v>
          </cell>
          <cell r="J53">
            <v>0.98</v>
          </cell>
          <cell r="K53">
            <v>0.98</v>
          </cell>
          <cell r="L53">
            <v>0.98</v>
          </cell>
          <cell r="M53">
            <v>0.98</v>
          </cell>
          <cell r="N53">
            <v>0.98</v>
          </cell>
          <cell r="O53">
            <v>0.98</v>
          </cell>
          <cell r="P53">
            <v>0.98</v>
          </cell>
          <cell r="Q53">
            <v>0.98</v>
          </cell>
          <cell r="R53">
            <v>0.98</v>
          </cell>
          <cell r="S53">
            <v>0.98</v>
          </cell>
          <cell r="T53">
            <v>0.98</v>
          </cell>
          <cell r="U53">
            <v>0.98</v>
          </cell>
          <cell r="V53">
            <v>0.98</v>
          </cell>
          <cell r="W53">
            <v>0.98</v>
          </cell>
          <cell r="X53">
            <v>0.98</v>
          </cell>
          <cell r="Y53">
            <v>0.98</v>
          </cell>
          <cell r="Z53">
            <v>0.98</v>
          </cell>
          <cell r="AA53">
            <v>0.98</v>
          </cell>
          <cell r="AB53">
            <v>0.98</v>
          </cell>
          <cell r="AC53">
            <v>0.98</v>
          </cell>
          <cell r="AD53">
            <v>0.98</v>
          </cell>
          <cell r="AE53">
            <v>0.98</v>
          </cell>
          <cell r="AF53">
            <v>0.98</v>
          </cell>
          <cell r="AG53">
            <v>0.98</v>
          </cell>
        </row>
        <row r="54">
          <cell r="C54" t="str">
            <v>Override here -&gt;</v>
          </cell>
          <cell r="D54">
            <v>0.98</v>
          </cell>
          <cell r="E54">
            <v>0.98</v>
          </cell>
          <cell r="F54">
            <v>0.98</v>
          </cell>
          <cell r="G54">
            <v>0.98</v>
          </cell>
          <cell r="H54">
            <v>0.98</v>
          </cell>
          <cell r="I54">
            <v>0.98</v>
          </cell>
          <cell r="J54">
            <v>0.98</v>
          </cell>
          <cell r="K54">
            <v>0.98</v>
          </cell>
          <cell r="L54">
            <v>0.98</v>
          </cell>
          <cell r="M54">
            <v>0.98</v>
          </cell>
          <cell r="N54">
            <v>0.98</v>
          </cell>
          <cell r="O54">
            <v>0.98</v>
          </cell>
          <cell r="P54">
            <v>0.98</v>
          </cell>
          <cell r="Q54">
            <v>0.98</v>
          </cell>
          <cell r="R54">
            <v>0.98</v>
          </cell>
          <cell r="S54">
            <v>0.98</v>
          </cell>
          <cell r="T54">
            <v>0.98</v>
          </cell>
          <cell r="U54">
            <v>0.98</v>
          </cell>
          <cell r="V54">
            <v>0.98</v>
          </cell>
          <cell r="W54">
            <v>0.98</v>
          </cell>
          <cell r="X54">
            <v>0.98</v>
          </cell>
          <cell r="Y54">
            <v>0.98</v>
          </cell>
          <cell r="Z54">
            <v>0.98</v>
          </cell>
          <cell r="AA54">
            <v>0.98</v>
          </cell>
          <cell r="AB54">
            <v>0.98</v>
          </cell>
          <cell r="AC54">
            <v>0.98</v>
          </cell>
          <cell r="AD54">
            <v>0.98</v>
          </cell>
          <cell r="AE54">
            <v>0.98</v>
          </cell>
          <cell r="AF54">
            <v>0.98</v>
          </cell>
          <cell r="AG54">
            <v>0.98</v>
          </cell>
        </row>
        <row r="55">
          <cell r="B55" t="str">
            <v>PCBA Material Labor</v>
          </cell>
        </row>
        <row r="56">
          <cell r="B56" t="str">
            <v xml:space="preserve"># of Buyer/Planner </v>
          </cell>
          <cell r="C56" t="str">
            <v>Default value</v>
          </cell>
          <cell r="D56">
            <v>6.94</v>
          </cell>
          <cell r="E56">
            <v>8.57</v>
          </cell>
          <cell r="F56">
            <v>4.4950000000000001</v>
          </cell>
          <cell r="G56">
            <v>6.94</v>
          </cell>
          <cell r="H56">
            <v>8.57</v>
          </cell>
          <cell r="I56">
            <v>4.4950000000000001</v>
          </cell>
          <cell r="J56">
            <v>6.94</v>
          </cell>
          <cell r="K56">
            <v>8.57</v>
          </cell>
          <cell r="L56">
            <v>4.4950000000000001</v>
          </cell>
          <cell r="M56">
            <v>6.94</v>
          </cell>
          <cell r="N56">
            <v>8.57</v>
          </cell>
          <cell r="O56">
            <v>4.4950000000000001</v>
          </cell>
          <cell r="P56">
            <v>2.5000000000000001E-3</v>
          </cell>
          <cell r="Q56">
            <v>2.5000000000000001E-3</v>
          </cell>
          <cell r="R56">
            <v>2.5000000000000001E-3</v>
          </cell>
          <cell r="S56">
            <v>2.5000000000000001E-3</v>
          </cell>
          <cell r="T56">
            <v>2.5000000000000001E-3</v>
          </cell>
          <cell r="U56">
            <v>2.5000000000000001E-3</v>
          </cell>
          <cell r="V56">
            <v>2.5000000000000001E-3</v>
          </cell>
          <cell r="W56">
            <v>2.5000000000000001E-3</v>
          </cell>
          <cell r="X56">
            <v>2.5000000000000001E-3</v>
          </cell>
          <cell r="Y56">
            <v>2.5000000000000001E-3</v>
          </cell>
          <cell r="Z56">
            <v>2.5000000000000001E-3</v>
          </cell>
          <cell r="AA56">
            <v>2.5000000000000001E-3</v>
          </cell>
          <cell r="AB56">
            <v>2.5000000000000001E-3</v>
          </cell>
          <cell r="AC56">
            <v>2.5000000000000001E-3</v>
          </cell>
          <cell r="AD56">
            <v>2.5000000000000001E-3</v>
          </cell>
          <cell r="AE56">
            <v>2.5000000000000001E-3</v>
          </cell>
          <cell r="AF56">
            <v>2.5000000000000001E-3</v>
          </cell>
          <cell r="AG56">
            <v>2.5000000000000001E-3</v>
          </cell>
        </row>
        <row r="57">
          <cell r="C57" t="str">
            <v>Default overridden !!!</v>
          </cell>
          <cell r="D57">
            <v>6.94</v>
          </cell>
          <cell r="E57">
            <v>8.57</v>
          </cell>
          <cell r="F57">
            <v>4.4950000000000001</v>
          </cell>
          <cell r="G57">
            <v>6.94</v>
          </cell>
          <cell r="H57">
            <v>8.57</v>
          </cell>
          <cell r="I57">
            <v>4.4950000000000001</v>
          </cell>
          <cell r="J57">
            <v>11.29614084</v>
          </cell>
          <cell r="K57">
            <v>13.466212400000002</v>
          </cell>
          <cell r="L57">
            <v>25.093787000000003</v>
          </cell>
          <cell r="M57">
            <v>19.047662800000001</v>
          </cell>
          <cell r="N57">
            <v>23.756125699999998</v>
          </cell>
          <cell r="O57">
            <v>46.383635300000002</v>
          </cell>
          <cell r="P57">
            <v>2.5000000000000001E-3</v>
          </cell>
          <cell r="Q57">
            <v>2.5000000000000001E-3</v>
          </cell>
          <cell r="R57">
            <v>2.5000000000000001E-3</v>
          </cell>
          <cell r="S57">
            <v>2.5000000000000001E-3</v>
          </cell>
          <cell r="T57">
            <v>2.5000000000000001E-3</v>
          </cell>
          <cell r="U57">
            <v>2.5000000000000001E-3</v>
          </cell>
          <cell r="V57">
            <v>2.5000000000000001E-3</v>
          </cell>
          <cell r="W57">
            <v>2.5000000000000001E-3</v>
          </cell>
          <cell r="X57">
            <v>2.5000000000000001E-3</v>
          </cell>
          <cell r="Y57">
            <v>2.5000000000000001E-3</v>
          </cell>
          <cell r="Z57">
            <v>2.5000000000000001E-3</v>
          </cell>
          <cell r="AA57">
            <v>2.5000000000000001E-3</v>
          </cell>
          <cell r="AB57">
            <v>2.5000000000000001E-3</v>
          </cell>
          <cell r="AC57">
            <v>2.5000000000000001E-3</v>
          </cell>
          <cell r="AD57">
            <v>2.5000000000000001E-3</v>
          </cell>
          <cell r="AE57">
            <v>2.5000000000000001E-3</v>
          </cell>
          <cell r="AF57">
            <v>2.5000000000000001E-3</v>
          </cell>
          <cell r="AG57">
            <v>2.5000000000000001E-3</v>
          </cell>
        </row>
        <row r="58">
          <cell r="B58" t="str">
            <v># of Invoicing/Shipping</v>
          </cell>
          <cell r="C58" t="str">
            <v>Default value</v>
          </cell>
          <cell r="D58">
            <v>2.0000020000019998E-6</v>
          </cell>
          <cell r="E58">
            <v>2.0000020000019998E-6</v>
          </cell>
          <cell r="F58">
            <v>2.0000020000019998E-6</v>
          </cell>
          <cell r="G58">
            <v>2.0000020000019998E-6</v>
          </cell>
          <cell r="H58">
            <v>2.0000020000019998E-6</v>
          </cell>
          <cell r="I58">
            <v>2.0000020000019998E-6</v>
          </cell>
          <cell r="J58">
            <v>2.0000020000019998E-6</v>
          </cell>
          <cell r="K58">
            <v>2.0000020000019998E-6</v>
          </cell>
          <cell r="L58">
            <v>2.0000020000019998E-6</v>
          </cell>
          <cell r="M58">
            <v>2.0000020000019998E-6</v>
          </cell>
          <cell r="N58">
            <v>2.0000020000019998E-6</v>
          </cell>
          <cell r="O58">
            <v>2.0000020000019998E-6</v>
          </cell>
          <cell r="P58">
            <v>0.16666666666666666</v>
          </cell>
          <cell r="Q58">
            <v>0.16666666666666666</v>
          </cell>
          <cell r="R58">
            <v>0.16666666666666666</v>
          </cell>
          <cell r="S58">
            <v>0.16666666666666666</v>
          </cell>
          <cell r="T58">
            <v>0.16666666666666666</v>
          </cell>
          <cell r="U58">
            <v>0.16666666666666666</v>
          </cell>
          <cell r="V58">
            <v>0.16666666666666666</v>
          </cell>
          <cell r="W58">
            <v>0.16666666666666666</v>
          </cell>
          <cell r="X58">
            <v>0.16666666666666666</v>
          </cell>
          <cell r="Y58">
            <v>0.16666666666666666</v>
          </cell>
          <cell r="Z58">
            <v>0.16666666666666666</v>
          </cell>
          <cell r="AA58">
            <v>0.16666666666666666</v>
          </cell>
          <cell r="AB58">
            <v>0.16666666666666666</v>
          </cell>
          <cell r="AC58">
            <v>0.16666666666666666</v>
          </cell>
          <cell r="AD58">
            <v>0.16666666666666666</v>
          </cell>
          <cell r="AE58">
            <v>0.16666666666666666</v>
          </cell>
          <cell r="AF58">
            <v>0.16666666666666666</v>
          </cell>
          <cell r="AG58">
            <v>0.16666666666666666</v>
          </cell>
        </row>
        <row r="59">
          <cell r="C59" t="str">
            <v>Default overridden !!!</v>
          </cell>
          <cell r="D59">
            <v>2.0000020000019998E-6</v>
          </cell>
          <cell r="E59">
            <v>2.0000020000019998E-6</v>
          </cell>
          <cell r="F59">
            <v>2.0000020000019998E-6</v>
          </cell>
          <cell r="G59">
            <v>2.0000020000019998E-6</v>
          </cell>
          <cell r="H59">
            <v>2.0000020000019998E-6</v>
          </cell>
          <cell r="I59">
            <v>2.0000020000019998E-6</v>
          </cell>
          <cell r="J59">
            <v>3.255375255375255E-6</v>
          </cell>
          <cell r="K59">
            <v>3.1426431426431426E-6</v>
          </cell>
          <cell r="L59">
            <v>1.1165211165211165E-5</v>
          </cell>
          <cell r="M59">
            <v>5.489245489245488E-6</v>
          </cell>
          <cell r="N59">
            <v>5.5440255440255432E-6</v>
          </cell>
          <cell r="O59">
            <v>2.0637900637900636E-5</v>
          </cell>
          <cell r="P59">
            <v>0.16666666666666666</v>
          </cell>
          <cell r="Q59">
            <v>0.16666666666666666</v>
          </cell>
          <cell r="R59">
            <v>0.16666666666666666</v>
          </cell>
          <cell r="S59">
            <v>0.16666666666666666</v>
          </cell>
          <cell r="T59">
            <v>0.16666666666666666</v>
          </cell>
          <cell r="U59">
            <v>0.16666666666666666</v>
          </cell>
          <cell r="V59">
            <v>0.16666666666666666</v>
          </cell>
          <cell r="W59">
            <v>0.16666666666666666</v>
          </cell>
          <cell r="X59">
            <v>0.16666666666666666</v>
          </cell>
          <cell r="Y59">
            <v>0.16666666666666666</v>
          </cell>
          <cell r="Z59">
            <v>0.16666666666666666</v>
          </cell>
          <cell r="AA59">
            <v>0.16666666666666666</v>
          </cell>
          <cell r="AB59">
            <v>0.16666666666666666</v>
          </cell>
          <cell r="AC59">
            <v>0.16666666666666666</v>
          </cell>
          <cell r="AD59">
            <v>0.16666666666666666</v>
          </cell>
          <cell r="AE59">
            <v>0.16666666666666666</v>
          </cell>
          <cell r="AF59">
            <v>0.16666666666666666</v>
          </cell>
          <cell r="AG59">
            <v>0.16666666666666666</v>
          </cell>
        </row>
        <row r="60">
          <cell r="B60" t="str">
            <v># of Warehousing</v>
          </cell>
          <cell r="C60" t="str">
            <v>Default value</v>
          </cell>
          <cell r="D60">
            <v>3.47</v>
          </cell>
          <cell r="E60">
            <v>4.2850000000000001</v>
          </cell>
          <cell r="F60">
            <v>2.2475000000000001</v>
          </cell>
          <cell r="G60">
            <v>3.47</v>
          </cell>
          <cell r="H60">
            <v>4.2850000000000001</v>
          </cell>
          <cell r="I60">
            <v>2.2475000000000001</v>
          </cell>
          <cell r="J60">
            <v>3.47</v>
          </cell>
          <cell r="K60">
            <v>4.2850000000000001</v>
          </cell>
          <cell r="L60">
            <v>2.2475000000000001</v>
          </cell>
          <cell r="M60">
            <v>3.47</v>
          </cell>
          <cell r="N60">
            <v>4.2850000000000001</v>
          </cell>
          <cell r="O60">
            <v>2.2475000000000001</v>
          </cell>
          <cell r="P60">
            <v>1E-3</v>
          </cell>
          <cell r="Q60">
            <v>1E-3</v>
          </cell>
          <cell r="R60">
            <v>1E-3</v>
          </cell>
          <cell r="S60">
            <v>1E-3</v>
          </cell>
          <cell r="T60">
            <v>1E-3</v>
          </cell>
          <cell r="U60">
            <v>1E-3</v>
          </cell>
          <cell r="V60">
            <v>1E-3</v>
          </cell>
          <cell r="W60">
            <v>1E-3</v>
          </cell>
          <cell r="X60">
            <v>1E-3</v>
          </cell>
          <cell r="Y60">
            <v>1E-3</v>
          </cell>
          <cell r="Z60">
            <v>1E-3</v>
          </cell>
          <cell r="AA60">
            <v>1E-3</v>
          </cell>
          <cell r="AB60">
            <v>1E-3</v>
          </cell>
          <cell r="AC60">
            <v>1E-3</v>
          </cell>
          <cell r="AD60">
            <v>1E-3</v>
          </cell>
          <cell r="AE60">
            <v>1E-3</v>
          </cell>
          <cell r="AF60">
            <v>1E-3</v>
          </cell>
          <cell r="AG60">
            <v>1E-3</v>
          </cell>
        </row>
        <row r="61">
          <cell r="C61" t="str">
            <v>Default overridden !!!</v>
          </cell>
          <cell r="D61">
            <v>3.47</v>
          </cell>
          <cell r="E61">
            <v>4.2850000000000001</v>
          </cell>
          <cell r="F61">
            <v>2.2475000000000001</v>
          </cell>
          <cell r="G61">
            <v>3.47</v>
          </cell>
          <cell r="H61">
            <v>4.2850000000000001</v>
          </cell>
          <cell r="I61">
            <v>2.2475000000000001</v>
          </cell>
          <cell r="J61">
            <v>5.6480704199999998</v>
          </cell>
          <cell r="K61">
            <v>6.7331062000000008</v>
          </cell>
          <cell r="L61">
            <v>12.546893500000001</v>
          </cell>
          <cell r="M61">
            <v>9.5238314000000006</v>
          </cell>
          <cell r="N61">
            <v>11.878062849999999</v>
          </cell>
          <cell r="O61">
            <v>23.191817650000001</v>
          </cell>
          <cell r="P61">
            <v>1E-3</v>
          </cell>
          <cell r="Q61">
            <v>1E-3</v>
          </cell>
          <cell r="R61">
            <v>1E-3</v>
          </cell>
          <cell r="S61">
            <v>1E-3</v>
          </cell>
          <cell r="T61">
            <v>1E-3</v>
          </cell>
          <cell r="U61">
            <v>1E-3</v>
          </cell>
          <cell r="V61">
            <v>1E-3</v>
          </cell>
          <cell r="W61">
            <v>1E-3</v>
          </cell>
          <cell r="X61">
            <v>1E-3</v>
          </cell>
          <cell r="Y61">
            <v>1E-3</v>
          </cell>
          <cell r="Z61">
            <v>1E-3</v>
          </cell>
          <cell r="AA61">
            <v>1E-3</v>
          </cell>
          <cell r="AB61">
            <v>1E-3</v>
          </cell>
          <cell r="AC61">
            <v>1E-3</v>
          </cell>
          <cell r="AD61">
            <v>1E-3</v>
          </cell>
          <cell r="AE61">
            <v>1E-3</v>
          </cell>
          <cell r="AF61">
            <v>1E-3</v>
          </cell>
          <cell r="AG61">
            <v>1E-3</v>
          </cell>
        </row>
        <row r="62">
          <cell r="B62" t="str">
            <v># of Mgmt / Other</v>
          </cell>
          <cell r="C62" t="str">
            <v>Default value</v>
          </cell>
          <cell r="D62">
            <v>10.410002000002001</v>
          </cell>
          <cell r="E62">
            <v>12.855002000002001</v>
          </cell>
          <cell r="F62">
            <v>6.7425020000020002</v>
          </cell>
          <cell r="G62">
            <v>10.410002000002001</v>
          </cell>
          <cell r="H62">
            <v>12.855002000002001</v>
          </cell>
          <cell r="I62">
            <v>6.7425020000020002</v>
          </cell>
          <cell r="J62">
            <v>16.944214515375254</v>
          </cell>
          <cell r="K62">
            <v>20.199321742643146</v>
          </cell>
          <cell r="L62">
            <v>37.640691665211172</v>
          </cell>
          <cell r="M62">
            <v>28.571499689245492</v>
          </cell>
          <cell r="N62">
            <v>35.634194094025545</v>
          </cell>
          <cell r="O62">
            <v>69.575473587900646</v>
          </cell>
          <cell r="P62">
            <v>1.1344444444444443E-2</v>
          </cell>
          <cell r="Q62">
            <v>1.1344444444444443E-2</v>
          </cell>
          <cell r="R62">
            <v>1.1344444444444443E-2</v>
          </cell>
          <cell r="S62">
            <v>1.1344444444444443E-2</v>
          </cell>
          <cell r="T62">
            <v>1.1344444444444443E-2</v>
          </cell>
          <cell r="U62">
            <v>1.1344444444444443E-2</v>
          </cell>
          <cell r="V62">
            <v>1.1344444444444443E-2</v>
          </cell>
          <cell r="W62">
            <v>1.1344444444444443E-2</v>
          </cell>
          <cell r="X62">
            <v>1.1344444444444443E-2</v>
          </cell>
          <cell r="Y62">
            <v>1.1344444444444443E-2</v>
          </cell>
          <cell r="Z62">
            <v>1.1344444444444443E-2</v>
          </cell>
          <cell r="AA62">
            <v>1.1344444444444443E-2</v>
          </cell>
          <cell r="AB62">
            <v>1.1344444444444443E-2</v>
          </cell>
          <cell r="AC62">
            <v>1.1344444444444443E-2</v>
          </cell>
          <cell r="AD62">
            <v>1.1344444444444443E-2</v>
          </cell>
          <cell r="AE62">
            <v>1.1344444444444443E-2</v>
          </cell>
          <cell r="AF62">
            <v>1.1344444444444443E-2</v>
          </cell>
          <cell r="AG62">
            <v>1.1344444444444443E-2</v>
          </cell>
        </row>
        <row r="63">
          <cell r="C63" t="str">
            <v>Default overridden !!!</v>
          </cell>
          <cell r="D63">
            <v>10.410002000002001</v>
          </cell>
          <cell r="E63">
            <v>12.855002000002001</v>
          </cell>
          <cell r="F63">
            <v>6.7425020000020002</v>
          </cell>
          <cell r="G63">
            <v>10.410002000002001</v>
          </cell>
          <cell r="H63">
            <v>12.855002000002001</v>
          </cell>
          <cell r="I63">
            <v>6.7425020000020002</v>
          </cell>
          <cell r="J63">
            <v>27.579860747673084</v>
          </cell>
          <cell r="K63">
            <v>31.739598240650029</v>
          </cell>
          <cell r="L63">
            <v>210.13292529020791</v>
          </cell>
          <cell r="M63">
            <v>78.417909477096956</v>
          </cell>
          <cell r="N63">
            <v>98.77834237057975</v>
          </cell>
          <cell r="O63">
            <v>717.94513742513141</v>
          </cell>
          <cell r="P63">
            <v>1.1344444444444443E-2</v>
          </cell>
          <cell r="Q63">
            <v>1.1344444444444443E-2</v>
          </cell>
          <cell r="R63">
            <v>1.1344444444444443E-2</v>
          </cell>
          <cell r="S63">
            <v>1.1344444444444443E-2</v>
          </cell>
          <cell r="T63">
            <v>1.1344444444444443E-2</v>
          </cell>
          <cell r="U63">
            <v>1.1344444444444443E-2</v>
          </cell>
          <cell r="V63">
            <v>1.1344444444444443E-2</v>
          </cell>
          <cell r="W63">
            <v>1.1344444444444443E-2</v>
          </cell>
          <cell r="X63">
            <v>1.1344444444444443E-2</v>
          </cell>
          <cell r="Y63">
            <v>1.1344444444444443E-2</v>
          </cell>
          <cell r="Z63">
            <v>1.1344444444444443E-2</v>
          </cell>
          <cell r="AA63">
            <v>1.1344444444444443E-2</v>
          </cell>
          <cell r="AB63">
            <v>1.1344444444444443E-2</v>
          </cell>
          <cell r="AC63">
            <v>1.1344444444444443E-2</v>
          </cell>
          <cell r="AD63">
            <v>1.1344444444444443E-2</v>
          </cell>
          <cell r="AE63">
            <v>1.1344444444444443E-2</v>
          </cell>
          <cell r="AF63">
            <v>1.1344444444444443E-2</v>
          </cell>
          <cell r="AG63">
            <v>1.1344444444444443E-2</v>
          </cell>
        </row>
        <row r="64">
          <cell r="D64">
            <v>1</v>
          </cell>
          <cell r="E64">
            <v>1</v>
          </cell>
          <cell r="F64">
            <v>1</v>
          </cell>
          <cell r="G64">
            <v>1</v>
          </cell>
          <cell r="H64">
            <v>1</v>
          </cell>
          <cell r="I64">
            <v>1</v>
          </cell>
          <cell r="J64">
            <v>1.627686</v>
          </cell>
          <cell r="K64">
            <v>1.5713200000000001</v>
          </cell>
          <cell r="L64">
            <v>5.5826000000000002</v>
          </cell>
          <cell r="M64">
            <v>2.7446199999999998</v>
          </cell>
          <cell r="N64">
            <v>2.7720099999999999</v>
          </cell>
          <cell r="O64">
            <v>10.31894</v>
          </cell>
          <cell r="P64">
            <v>1</v>
          </cell>
          <cell r="Q64">
            <v>1</v>
          </cell>
          <cell r="R64">
            <v>1</v>
          </cell>
          <cell r="S64">
            <v>1</v>
          </cell>
          <cell r="T64">
            <v>1</v>
          </cell>
          <cell r="U64">
            <v>1</v>
          </cell>
          <cell r="V64">
            <v>1</v>
          </cell>
          <cell r="W64">
            <v>1</v>
          </cell>
          <cell r="X64">
            <v>1</v>
          </cell>
          <cell r="Y64">
            <v>1</v>
          </cell>
          <cell r="Z64">
            <v>1</v>
          </cell>
          <cell r="AA64">
            <v>1</v>
          </cell>
          <cell r="AB64">
            <v>1</v>
          </cell>
          <cell r="AC64">
            <v>1</v>
          </cell>
          <cell r="AD64">
            <v>1</v>
          </cell>
          <cell r="AE64">
            <v>1</v>
          </cell>
          <cell r="AF64">
            <v>1</v>
          </cell>
          <cell r="AG64">
            <v>1</v>
          </cell>
        </row>
        <row r="65">
          <cell r="B65" t="str">
            <v>CP Nominal Speed</v>
          </cell>
          <cell r="D65">
            <v>40000</v>
          </cell>
          <cell r="E65">
            <v>40000</v>
          </cell>
          <cell r="F65">
            <v>40000</v>
          </cell>
          <cell r="G65">
            <v>40000</v>
          </cell>
          <cell r="H65">
            <v>40000</v>
          </cell>
          <cell r="I65">
            <v>40000</v>
          </cell>
          <cell r="J65">
            <v>40000</v>
          </cell>
          <cell r="K65">
            <v>40000</v>
          </cell>
          <cell r="L65">
            <v>40000</v>
          </cell>
          <cell r="M65">
            <v>40000</v>
          </cell>
          <cell r="N65">
            <v>40000</v>
          </cell>
          <cell r="O65">
            <v>40000</v>
          </cell>
          <cell r="P65">
            <v>45000</v>
          </cell>
          <cell r="Q65">
            <v>45000</v>
          </cell>
          <cell r="R65">
            <v>45000</v>
          </cell>
          <cell r="S65">
            <v>45000</v>
          </cell>
          <cell r="T65">
            <v>45000</v>
          </cell>
          <cell r="U65">
            <v>45000</v>
          </cell>
          <cell r="V65">
            <v>45000</v>
          </cell>
          <cell r="W65">
            <v>45000</v>
          </cell>
          <cell r="X65">
            <v>45000</v>
          </cell>
          <cell r="Y65">
            <v>45000</v>
          </cell>
          <cell r="Z65">
            <v>45000</v>
          </cell>
          <cell r="AA65">
            <v>45000</v>
          </cell>
          <cell r="AB65">
            <v>45000</v>
          </cell>
          <cell r="AC65">
            <v>45000</v>
          </cell>
          <cell r="AD65">
            <v>45000</v>
          </cell>
          <cell r="AE65">
            <v>45000</v>
          </cell>
          <cell r="AF65">
            <v>45000</v>
          </cell>
          <cell r="AG65">
            <v>45000</v>
          </cell>
        </row>
        <row r="66">
          <cell r="B66" t="str">
            <v>Product Factor</v>
          </cell>
          <cell r="D66">
            <v>0.65</v>
          </cell>
          <cell r="E66">
            <v>0.65</v>
          </cell>
          <cell r="F66">
            <v>0.65</v>
          </cell>
          <cell r="G66">
            <v>0.65</v>
          </cell>
          <cell r="H66">
            <v>0.65</v>
          </cell>
          <cell r="I66">
            <v>0.65</v>
          </cell>
          <cell r="J66">
            <v>0.65</v>
          </cell>
          <cell r="K66">
            <v>0.65</v>
          </cell>
          <cell r="L66">
            <v>0.65</v>
          </cell>
          <cell r="M66">
            <v>0.65</v>
          </cell>
          <cell r="N66">
            <v>0.65</v>
          </cell>
          <cell r="O66">
            <v>0.65</v>
          </cell>
          <cell r="P66">
            <v>0.65</v>
          </cell>
          <cell r="Q66">
            <v>0.65</v>
          </cell>
          <cell r="R66">
            <v>0.65</v>
          </cell>
          <cell r="S66">
            <v>0.65</v>
          </cell>
          <cell r="T66">
            <v>0.65</v>
          </cell>
          <cell r="U66">
            <v>0.65</v>
          </cell>
          <cell r="V66">
            <v>0.65</v>
          </cell>
          <cell r="W66">
            <v>0.65</v>
          </cell>
          <cell r="X66">
            <v>0.65</v>
          </cell>
          <cell r="Y66">
            <v>0.65</v>
          </cell>
          <cell r="Z66">
            <v>0.65</v>
          </cell>
          <cell r="AA66">
            <v>0.65</v>
          </cell>
          <cell r="AB66">
            <v>0.65</v>
          </cell>
          <cell r="AC66">
            <v>0.65</v>
          </cell>
          <cell r="AD66">
            <v>0.65</v>
          </cell>
          <cell r="AE66">
            <v>0.65</v>
          </cell>
          <cell r="AF66">
            <v>0.65</v>
          </cell>
          <cell r="AG66">
            <v>0.65</v>
          </cell>
        </row>
        <row r="67">
          <cell r="B67" t="str">
            <v>CP Max Speed</v>
          </cell>
          <cell r="D67">
            <v>26000</v>
          </cell>
          <cell r="E67">
            <v>26000</v>
          </cell>
          <cell r="F67">
            <v>26000</v>
          </cell>
          <cell r="G67">
            <v>26000</v>
          </cell>
          <cell r="H67">
            <v>26000</v>
          </cell>
          <cell r="I67">
            <v>26000</v>
          </cell>
          <cell r="J67">
            <v>26000</v>
          </cell>
          <cell r="K67">
            <v>26000</v>
          </cell>
          <cell r="L67">
            <v>26000</v>
          </cell>
          <cell r="M67">
            <v>26000</v>
          </cell>
          <cell r="N67">
            <v>26000</v>
          </cell>
          <cell r="O67">
            <v>26000</v>
          </cell>
          <cell r="P67">
            <v>29250</v>
          </cell>
          <cell r="Q67">
            <v>29250</v>
          </cell>
          <cell r="R67">
            <v>29250</v>
          </cell>
          <cell r="S67">
            <v>29250</v>
          </cell>
          <cell r="T67">
            <v>29250</v>
          </cell>
          <cell r="U67">
            <v>29250</v>
          </cell>
          <cell r="V67">
            <v>29250</v>
          </cell>
          <cell r="W67">
            <v>29250</v>
          </cell>
          <cell r="X67">
            <v>29250</v>
          </cell>
          <cell r="Y67">
            <v>29250</v>
          </cell>
          <cell r="Z67">
            <v>29250</v>
          </cell>
          <cell r="AA67">
            <v>29250</v>
          </cell>
          <cell r="AB67">
            <v>29250</v>
          </cell>
          <cell r="AC67">
            <v>29250</v>
          </cell>
          <cell r="AD67">
            <v>29250</v>
          </cell>
          <cell r="AE67">
            <v>29250</v>
          </cell>
          <cell r="AF67">
            <v>29250</v>
          </cell>
          <cell r="AG67">
            <v>29250</v>
          </cell>
        </row>
        <row r="68">
          <cell r="B68" t="str">
            <v>QP Max Speed</v>
          </cell>
          <cell r="D68">
            <v>2000</v>
          </cell>
          <cell r="E68">
            <v>2000</v>
          </cell>
          <cell r="F68">
            <v>2000</v>
          </cell>
          <cell r="G68">
            <v>2000</v>
          </cell>
          <cell r="H68">
            <v>2000</v>
          </cell>
          <cell r="I68">
            <v>2000</v>
          </cell>
          <cell r="J68">
            <v>2000</v>
          </cell>
          <cell r="K68">
            <v>2000</v>
          </cell>
          <cell r="L68">
            <v>2000</v>
          </cell>
          <cell r="M68">
            <v>2000</v>
          </cell>
          <cell r="N68">
            <v>2000</v>
          </cell>
          <cell r="O68">
            <v>2000</v>
          </cell>
          <cell r="P68">
            <v>2000</v>
          </cell>
          <cell r="Q68">
            <v>2000</v>
          </cell>
          <cell r="R68">
            <v>2000</v>
          </cell>
          <cell r="S68">
            <v>2000</v>
          </cell>
          <cell r="T68">
            <v>2000</v>
          </cell>
          <cell r="U68">
            <v>2000</v>
          </cell>
          <cell r="V68">
            <v>2000</v>
          </cell>
          <cell r="W68">
            <v>2000</v>
          </cell>
          <cell r="X68">
            <v>2000</v>
          </cell>
          <cell r="Y68">
            <v>2000</v>
          </cell>
          <cell r="Z68">
            <v>2000</v>
          </cell>
          <cell r="AA68">
            <v>2000</v>
          </cell>
          <cell r="AB68">
            <v>2000</v>
          </cell>
          <cell r="AC68">
            <v>2000</v>
          </cell>
          <cell r="AD68">
            <v>2000</v>
          </cell>
          <cell r="AE68">
            <v>2000</v>
          </cell>
          <cell r="AF68">
            <v>2000</v>
          </cell>
          <cell r="AG68">
            <v>2000</v>
          </cell>
        </row>
        <row r="69">
          <cell r="B69" t="str">
            <v>Set Up Time</v>
          </cell>
          <cell r="D69">
            <v>0.83330000000000004</v>
          </cell>
          <cell r="E69">
            <v>0.83330000000000004</v>
          </cell>
          <cell r="F69">
            <v>0.83330000000000004</v>
          </cell>
          <cell r="G69">
            <v>0.83330000000000004</v>
          </cell>
          <cell r="H69">
            <v>0.83330000000000004</v>
          </cell>
          <cell r="I69">
            <v>0.83330000000000004</v>
          </cell>
          <cell r="J69">
            <v>0.83330000000000004</v>
          </cell>
          <cell r="K69">
            <v>0.83330000000000004</v>
          </cell>
          <cell r="L69">
            <v>0.83330000000000004</v>
          </cell>
          <cell r="M69">
            <v>0.83330000000000004</v>
          </cell>
          <cell r="N69">
            <v>0.83330000000000004</v>
          </cell>
          <cell r="O69">
            <v>0.83330000000000004</v>
          </cell>
          <cell r="P69">
            <v>0.83</v>
          </cell>
          <cell r="Q69">
            <v>0.83</v>
          </cell>
          <cell r="R69">
            <v>0.83</v>
          </cell>
          <cell r="S69">
            <v>0.83</v>
          </cell>
          <cell r="T69">
            <v>0.83</v>
          </cell>
          <cell r="U69">
            <v>0.83</v>
          </cell>
          <cell r="V69">
            <v>0.83</v>
          </cell>
          <cell r="W69">
            <v>0.83</v>
          </cell>
          <cell r="X69">
            <v>0.83</v>
          </cell>
          <cell r="Y69">
            <v>0.83</v>
          </cell>
          <cell r="Z69">
            <v>0.83</v>
          </cell>
          <cell r="AA69">
            <v>0.83</v>
          </cell>
          <cell r="AB69">
            <v>0.83</v>
          </cell>
          <cell r="AC69">
            <v>0.83</v>
          </cell>
          <cell r="AD69">
            <v>0.83</v>
          </cell>
          <cell r="AE69">
            <v>0.83</v>
          </cell>
          <cell r="AF69">
            <v>0.83</v>
          </cell>
          <cell r="AG69">
            <v>0.83</v>
          </cell>
        </row>
        <row r="70">
          <cell r="B70" t="str">
            <v>SMT operator</v>
          </cell>
          <cell r="D70">
            <v>3</v>
          </cell>
          <cell r="E70">
            <v>3</v>
          </cell>
          <cell r="F70">
            <v>3</v>
          </cell>
          <cell r="G70">
            <v>3</v>
          </cell>
          <cell r="H70">
            <v>3</v>
          </cell>
          <cell r="I70">
            <v>3</v>
          </cell>
          <cell r="J70">
            <v>3</v>
          </cell>
          <cell r="K70">
            <v>3</v>
          </cell>
          <cell r="L70">
            <v>3</v>
          </cell>
          <cell r="M70">
            <v>3</v>
          </cell>
          <cell r="N70">
            <v>3</v>
          </cell>
          <cell r="O70">
            <v>3</v>
          </cell>
          <cell r="P70">
            <v>3</v>
          </cell>
          <cell r="Q70">
            <v>3</v>
          </cell>
          <cell r="R70">
            <v>3</v>
          </cell>
          <cell r="S70">
            <v>3</v>
          </cell>
          <cell r="T70">
            <v>3</v>
          </cell>
          <cell r="U70">
            <v>3</v>
          </cell>
          <cell r="V70">
            <v>3</v>
          </cell>
          <cell r="W70">
            <v>3</v>
          </cell>
          <cell r="X70">
            <v>3</v>
          </cell>
          <cell r="Y70">
            <v>3</v>
          </cell>
          <cell r="Z70">
            <v>3</v>
          </cell>
          <cell r="AA70">
            <v>3</v>
          </cell>
          <cell r="AB70">
            <v>3</v>
          </cell>
          <cell r="AC70">
            <v>3</v>
          </cell>
          <cell r="AD70">
            <v>3</v>
          </cell>
          <cell r="AE70">
            <v>3</v>
          </cell>
          <cell r="AF70">
            <v>3</v>
          </cell>
          <cell r="AG70">
            <v>3</v>
          </cell>
        </row>
        <row r="71">
          <cell r="B71" t="str">
            <v>Conveyors</v>
          </cell>
          <cell r="D71">
            <v>3</v>
          </cell>
          <cell r="E71">
            <v>3</v>
          </cell>
          <cell r="F71">
            <v>3</v>
          </cell>
          <cell r="G71">
            <v>3</v>
          </cell>
          <cell r="H71">
            <v>3</v>
          </cell>
          <cell r="I71">
            <v>3</v>
          </cell>
          <cell r="J71">
            <v>3</v>
          </cell>
          <cell r="K71">
            <v>3</v>
          </cell>
          <cell r="L71">
            <v>3</v>
          </cell>
          <cell r="M71">
            <v>3</v>
          </cell>
          <cell r="N71">
            <v>3</v>
          </cell>
          <cell r="O71">
            <v>3</v>
          </cell>
          <cell r="P71">
            <v>3</v>
          </cell>
          <cell r="Q71">
            <v>3</v>
          </cell>
          <cell r="R71">
            <v>3</v>
          </cell>
          <cell r="S71">
            <v>3</v>
          </cell>
          <cell r="T71">
            <v>3</v>
          </cell>
          <cell r="U71">
            <v>3</v>
          </cell>
          <cell r="V71">
            <v>3</v>
          </cell>
          <cell r="W71">
            <v>3</v>
          </cell>
          <cell r="X71">
            <v>3</v>
          </cell>
          <cell r="Y71">
            <v>3</v>
          </cell>
          <cell r="Z71">
            <v>3</v>
          </cell>
          <cell r="AA71">
            <v>3</v>
          </cell>
          <cell r="AB71">
            <v>3</v>
          </cell>
          <cell r="AC71">
            <v>3</v>
          </cell>
          <cell r="AD71">
            <v>3</v>
          </cell>
          <cell r="AE71">
            <v>3</v>
          </cell>
          <cell r="AF71">
            <v>3</v>
          </cell>
          <cell r="AG71">
            <v>3</v>
          </cell>
        </row>
        <row r="72">
          <cell r="B72" t="str">
            <v>Partial Depreciated Machine use</v>
          </cell>
          <cell r="D72" t="str">
            <v>N</v>
          </cell>
          <cell r="E72" t="str">
            <v>N</v>
          </cell>
          <cell r="F72" t="str">
            <v>N</v>
          </cell>
          <cell r="G72" t="str">
            <v>N</v>
          </cell>
          <cell r="H72" t="str">
            <v>N</v>
          </cell>
          <cell r="I72" t="str">
            <v>N</v>
          </cell>
          <cell r="J72" t="str">
            <v>N</v>
          </cell>
          <cell r="K72" t="str">
            <v>N</v>
          </cell>
          <cell r="L72" t="str">
            <v>N</v>
          </cell>
          <cell r="M72" t="str">
            <v>N</v>
          </cell>
          <cell r="N72" t="str">
            <v>N</v>
          </cell>
          <cell r="O72" t="str">
            <v>N</v>
          </cell>
          <cell r="P72" t="str">
            <v>N</v>
          </cell>
          <cell r="Q72" t="str">
            <v>N</v>
          </cell>
          <cell r="R72" t="str">
            <v>N</v>
          </cell>
          <cell r="S72" t="str">
            <v>N</v>
          </cell>
          <cell r="T72" t="str">
            <v>N</v>
          </cell>
          <cell r="U72" t="str">
            <v>N</v>
          </cell>
          <cell r="V72" t="str">
            <v>N</v>
          </cell>
          <cell r="W72" t="str">
            <v>N</v>
          </cell>
          <cell r="X72" t="str">
            <v>N</v>
          </cell>
          <cell r="Y72" t="str">
            <v>N</v>
          </cell>
          <cell r="Z72" t="str">
            <v>N</v>
          </cell>
          <cell r="AA72" t="str">
            <v>N</v>
          </cell>
          <cell r="AB72" t="str">
            <v>N</v>
          </cell>
          <cell r="AC72" t="str">
            <v>N</v>
          </cell>
          <cell r="AD72" t="str">
            <v>N</v>
          </cell>
          <cell r="AE72" t="str">
            <v>N</v>
          </cell>
          <cell r="AF72" t="str">
            <v>N</v>
          </cell>
          <cell r="AG72" t="str">
            <v>N</v>
          </cell>
        </row>
        <row r="73">
          <cell r="D73">
            <v>6.5635537828785631E-2</v>
          </cell>
          <cell r="E73">
            <v>3.6381051802690648E-2</v>
          </cell>
          <cell r="F73">
            <v>1.7927594965237832E-2</v>
          </cell>
          <cell r="G73">
            <v>3.1318152930369644E-2</v>
          </cell>
          <cell r="H73">
            <v>2.8114424157360016E-2</v>
          </cell>
          <cell r="I73">
            <v>6.8040532409222596E-3</v>
          </cell>
          <cell r="J73">
            <v>9.5758882876192747E-2</v>
          </cell>
          <cell r="K73">
            <v>0.01</v>
          </cell>
          <cell r="L73">
            <v>4.0523184788693219E-2</v>
          </cell>
          <cell r="M73">
            <v>7.3072438234139656E-2</v>
          </cell>
          <cell r="N73">
            <v>6.7191324649641768E-2</v>
          </cell>
          <cell r="O73">
            <v>5.5025167373561355E-2</v>
          </cell>
          <cell r="P73">
            <v>0.85225543112026547</v>
          </cell>
          <cell r="Q73">
            <v>0.85225543112026547</v>
          </cell>
          <cell r="R73">
            <v>0.73073443094919488</v>
          </cell>
          <cell r="S73">
            <v>0.73073443094919488</v>
          </cell>
          <cell r="T73">
            <v>0.73073443094919488</v>
          </cell>
          <cell r="U73">
            <v>0.73073443094919488</v>
          </cell>
          <cell r="V73">
            <v>0.73073443094919488</v>
          </cell>
          <cell r="W73">
            <v>0.73073443094919488</v>
          </cell>
          <cell r="X73">
            <v>0.73073443094919488</v>
          </cell>
          <cell r="Y73">
            <v>0.73073443094919488</v>
          </cell>
          <cell r="Z73">
            <v>0.73073443094919488</v>
          </cell>
          <cell r="AA73">
            <v>0.73073443094919488</v>
          </cell>
          <cell r="AB73">
            <v>0.73073443094919488</v>
          </cell>
          <cell r="AC73">
            <v>0.73073443094919488</v>
          </cell>
          <cell r="AD73">
            <v>0.73073443094919488</v>
          </cell>
          <cell r="AE73">
            <v>0.73073443094919488</v>
          </cell>
          <cell r="AF73">
            <v>0.73073443094919488</v>
          </cell>
          <cell r="AG73">
            <v>0.73073443094919488</v>
          </cell>
        </row>
        <row r="74">
          <cell r="B74" t="str">
            <v>SYSTEM SECTION</v>
          </cell>
          <cell r="C74" t="str">
            <v>Volume Level</v>
          </cell>
          <cell r="D74" t="str">
            <v>LV</v>
          </cell>
          <cell r="E74" t="str">
            <v>LV</v>
          </cell>
          <cell r="F74" t="str">
            <v>LV</v>
          </cell>
          <cell r="G74" t="str">
            <v>LV</v>
          </cell>
          <cell r="H74" t="str">
            <v>LV</v>
          </cell>
          <cell r="I74" t="str">
            <v>LV</v>
          </cell>
          <cell r="J74" t="str">
            <v>LV</v>
          </cell>
          <cell r="K74" t="str">
            <v>LV</v>
          </cell>
          <cell r="L74" t="str">
            <v>LV</v>
          </cell>
          <cell r="M74" t="str">
            <v>LV</v>
          </cell>
          <cell r="N74" t="str">
            <v>LV</v>
          </cell>
          <cell r="O74" t="str">
            <v>LV</v>
          </cell>
          <cell r="P74"/>
          <cell r="Q74"/>
          <cell r="R74"/>
          <cell r="S74"/>
          <cell r="T74"/>
          <cell r="U74"/>
          <cell r="V74"/>
          <cell r="W74"/>
          <cell r="X74"/>
          <cell r="Y74"/>
          <cell r="Z74"/>
          <cell r="AA74"/>
          <cell r="AB74"/>
          <cell r="AC74"/>
          <cell r="AD74"/>
          <cell r="AE74"/>
          <cell r="AF74"/>
          <cell r="AG74"/>
        </row>
        <row r="75">
          <cell r="B75" t="str">
            <v xml:space="preserve"># of FTE DL per line per shift </v>
          </cell>
          <cell r="C75" t="str">
            <v>Default value</v>
          </cell>
          <cell r="D75">
            <v>3</v>
          </cell>
          <cell r="E75">
            <v>3</v>
          </cell>
          <cell r="F75">
            <v>3</v>
          </cell>
          <cell r="G75">
            <v>3</v>
          </cell>
          <cell r="H75">
            <v>3</v>
          </cell>
          <cell r="I75">
            <v>3</v>
          </cell>
          <cell r="J75">
            <v>3</v>
          </cell>
          <cell r="K75">
            <v>3</v>
          </cell>
          <cell r="L75">
            <v>3</v>
          </cell>
          <cell r="M75">
            <v>3</v>
          </cell>
          <cell r="N75">
            <v>3</v>
          </cell>
          <cell r="O75">
            <v>3</v>
          </cell>
          <cell r="P75">
            <v>16</v>
          </cell>
          <cell r="Q75">
            <v>16</v>
          </cell>
          <cell r="R75">
            <v>16</v>
          </cell>
          <cell r="S75">
            <v>16</v>
          </cell>
          <cell r="T75">
            <v>16</v>
          </cell>
          <cell r="U75">
            <v>16</v>
          </cell>
          <cell r="V75">
            <v>16</v>
          </cell>
          <cell r="W75">
            <v>16</v>
          </cell>
          <cell r="X75">
            <v>16</v>
          </cell>
          <cell r="Y75">
            <v>16</v>
          </cell>
          <cell r="Z75">
            <v>16</v>
          </cell>
          <cell r="AA75">
            <v>16</v>
          </cell>
          <cell r="AB75">
            <v>16</v>
          </cell>
          <cell r="AC75">
            <v>16</v>
          </cell>
          <cell r="AD75">
            <v>16</v>
          </cell>
          <cell r="AE75">
            <v>16</v>
          </cell>
          <cell r="AF75">
            <v>16</v>
          </cell>
          <cell r="AG75">
            <v>16</v>
          </cell>
        </row>
        <row r="76">
          <cell r="A76">
            <v>69</v>
          </cell>
          <cell r="C76" t="str">
            <v>Override here -&gt;</v>
          </cell>
          <cell r="D76">
            <v>3</v>
          </cell>
          <cell r="E76">
            <v>3</v>
          </cell>
          <cell r="F76">
            <v>3</v>
          </cell>
          <cell r="G76">
            <v>3</v>
          </cell>
          <cell r="H76">
            <v>3</v>
          </cell>
          <cell r="I76">
            <v>3</v>
          </cell>
          <cell r="J76">
            <v>3</v>
          </cell>
          <cell r="K76">
            <v>3</v>
          </cell>
          <cell r="L76">
            <v>3</v>
          </cell>
          <cell r="M76">
            <v>3</v>
          </cell>
          <cell r="N76">
            <v>3</v>
          </cell>
          <cell r="O76">
            <v>3</v>
          </cell>
          <cell r="P76">
            <v>16</v>
          </cell>
          <cell r="Q76">
            <v>16</v>
          </cell>
          <cell r="R76">
            <v>16</v>
          </cell>
          <cell r="S76">
            <v>16</v>
          </cell>
          <cell r="T76">
            <v>16</v>
          </cell>
          <cell r="U76">
            <v>16</v>
          </cell>
          <cell r="V76">
            <v>16</v>
          </cell>
          <cell r="W76">
            <v>16</v>
          </cell>
          <cell r="X76">
            <v>16</v>
          </cell>
          <cell r="Y76">
            <v>16</v>
          </cell>
          <cell r="Z76">
            <v>16</v>
          </cell>
          <cell r="AA76">
            <v>16</v>
          </cell>
          <cell r="AB76">
            <v>16</v>
          </cell>
          <cell r="AC76">
            <v>16</v>
          </cell>
          <cell r="AD76">
            <v>16</v>
          </cell>
          <cell r="AE76">
            <v>16</v>
          </cell>
          <cell r="AF76">
            <v>16</v>
          </cell>
          <cell r="AG76">
            <v>16</v>
          </cell>
        </row>
        <row r="77">
          <cell r="B77" t="str">
            <v>Productivity factor</v>
          </cell>
          <cell r="C77" t="str">
            <v>Default value</v>
          </cell>
          <cell r="D77">
            <v>0.75</v>
          </cell>
          <cell r="E77">
            <v>0.75</v>
          </cell>
          <cell r="F77">
            <v>0.75</v>
          </cell>
          <cell r="G77">
            <v>0.75</v>
          </cell>
          <cell r="H77">
            <v>0.75</v>
          </cell>
          <cell r="I77">
            <v>0.75</v>
          </cell>
          <cell r="J77">
            <v>0.75</v>
          </cell>
          <cell r="K77">
            <v>0.75</v>
          </cell>
          <cell r="L77">
            <v>0.75</v>
          </cell>
          <cell r="M77">
            <v>0.75</v>
          </cell>
          <cell r="N77">
            <v>0.75</v>
          </cell>
          <cell r="O77">
            <v>0.75</v>
          </cell>
          <cell r="P77">
            <v>0.75</v>
          </cell>
          <cell r="Q77">
            <v>0.75</v>
          </cell>
          <cell r="R77">
            <v>0.75</v>
          </cell>
          <cell r="S77">
            <v>0.75</v>
          </cell>
          <cell r="T77">
            <v>0.75</v>
          </cell>
          <cell r="U77">
            <v>0.75</v>
          </cell>
          <cell r="V77">
            <v>0.75</v>
          </cell>
          <cell r="W77">
            <v>0.75</v>
          </cell>
          <cell r="X77">
            <v>0.75</v>
          </cell>
          <cell r="Y77">
            <v>0.75</v>
          </cell>
          <cell r="Z77">
            <v>0.75</v>
          </cell>
          <cell r="AA77">
            <v>0.75</v>
          </cell>
          <cell r="AB77">
            <v>0.75</v>
          </cell>
          <cell r="AC77">
            <v>0.75</v>
          </cell>
          <cell r="AD77">
            <v>0.75</v>
          </cell>
          <cell r="AE77">
            <v>0.75</v>
          </cell>
          <cell r="AF77">
            <v>0.75</v>
          </cell>
          <cell r="AG77">
            <v>0.75</v>
          </cell>
        </row>
        <row r="78">
          <cell r="C78" t="str">
            <v>Override here -&gt;</v>
          </cell>
          <cell r="D78">
            <v>0.75</v>
          </cell>
          <cell r="E78">
            <v>0.75</v>
          </cell>
          <cell r="F78">
            <v>0.75</v>
          </cell>
          <cell r="G78">
            <v>0.75</v>
          </cell>
          <cell r="H78">
            <v>0.75</v>
          </cell>
          <cell r="I78">
            <v>0.75</v>
          </cell>
          <cell r="J78">
            <v>0.75</v>
          </cell>
          <cell r="K78">
            <v>0.75</v>
          </cell>
          <cell r="L78">
            <v>0.75</v>
          </cell>
          <cell r="M78">
            <v>0.75</v>
          </cell>
          <cell r="N78">
            <v>0.75</v>
          </cell>
          <cell r="O78">
            <v>0.75</v>
          </cell>
          <cell r="P78">
            <v>0.75</v>
          </cell>
          <cell r="Q78">
            <v>0.75</v>
          </cell>
          <cell r="R78">
            <v>0.75</v>
          </cell>
          <cell r="S78">
            <v>0.75</v>
          </cell>
          <cell r="T78">
            <v>0.75</v>
          </cell>
          <cell r="U78">
            <v>0.75</v>
          </cell>
          <cell r="V78">
            <v>0.75</v>
          </cell>
          <cell r="W78">
            <v>0.75</v>
          </cell>
          <cell r="X78">
            <v>0.75</v>
          </cell>
          <cell r="Y78">
            <v>0.75</v>
          </cell>
          <cell r="Z78">
            <v>0.75</v>
          </cell>
          <cell r="AA78">
            <v>0.75</v>
          </cell>
          <cell r="AB78">
            <v>0.75</v>
          </cell>
          <cell r="AC78">
            <v>0.75</v>
          </cell>
          <cell r="AD78">
            <v>0.75</v>
          </cell>
          <cell r="AE78">
            <v>0.75</v>
          </cell>
          <cell r="AF78">
            <v>0.75</v>
          </cell>
          <cell r="AG78">
            <v>0.75</v>
          </cell>
        </row>
        <row r="79">
          <cell r="B79" t="str">
            <v>Supervision of DL HC</v>
          </cell>
          <cell r="C79" t="str">
            <v>Default value</v>
          </cell>
          <cell r="D79">
            <v>0.13784615384615387</v>
          </cell>
          <cell r="E79">
            <v>0.18698368298368298</v>
          </cell>
          <cell r="F79">
            <v>0.68708624708624733</v>
          </cell>
          <cell r="G79">
            <v>0.34461538461538466</v>
          </cell>
          <cell r="H79">
            <v>0.46745920745920755</v>
          </cell>
          <cell r="I79">
            <v>1.030629370629371</v>
          </cell>
          <cell r="J79">
            <v>0.14215384615384616</v>
          </cell>
          <cell r="K79">
            <v>0.19282692307692309</v>
          </cell>
          <cell r="L79">
            <v>0.7085576923076925</v>
          </cell>
          <cell r="M79">
            <v>0.35538461538461541</v>
          </cell>
          <cell r="N79">
            <v>0.48206730769230766</v>
          </cell>
          <cell r="O79">
            <v>1.0628365384615386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</row>
        <row r="80">
          <cell r="C80" t="str">
            <v>Override here -&gt;</v>
          </cell>
          <cell r="D80">
            <v>0.13784615384615387</v>
          </cell>
          <cell r="E80">
            <v>0.18698368298368298</v>
          </cell>
          <cell r="F80">
            <v>0.68708624708624733</v>
          </cell>
          <cell r="G80">
            <v>0.34461538461538466</v>
          </cell>
          <cell r="H80">
            <v>0.46745920745920755</v>
          </cell>
          <cell r="I80">
            <v>1.030629370629371</v>
          </cell>
          <cell r="J80">
            <v>0.14215384615384616</v>
          </cell>
          <cell r="K80">
            <v>0.19282692307692309</v>
          </cell>
          <cell r="L80">
            <v>0.7085576923076925</v>
          </cell>
          <cell r="M80">
            <v>0.35538461538461541</v>
          </cell>
          <cell r="N80">
            <v>0.48206730769230766</v>
          </cell>
          <cell r="O80">
            <v>1.0628365384615386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</row>
        <row r="81">
          <cell r="B81" t="str">
            <v>Manufacturing Engineer</v>
          </cell>
          <cell r="C81" t="str">
            <v>Default value</v>
          </cell>
          <cell r="D81">
            <v>0.15</v>
          </cell>
          <cell r="E81">
            <v>0.15</v>
          </cell>
          <cell r="F81">
            <v>0.15</v>
          </cell>
          <cell r="G81">
            <v>0.15</v>
          </cell>
          <cell r="H81">
            <v>0.15</v>
          </cell>
          <cell r="I81">
            <v>0.15</v>
          </cell>
          <cell r="J81">
            <v>0.15</v>
          </cell>
          <cell r="K81">
            <v>0.15</v>
          </cell>
          <cell r="L81">
            <v>0.15</v>
          </cell>
          <cell r="M81">
            <v>0.15</v>
          </cell>
          <cell r="N81">
            <v>0.15</v>
          </cell>
          <cell r="O81">
            <v>0.15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</row>
        <row r="82">
          <cell r="C82" t="str">
            <v>Default overridden !!!</v>
          </cell>
          <cell r="D82">
            <v>0.12</v>
          </cell>
          <cell r="E82">
            <v>0.12</v>
          </cell>
          <cell r="F82">
            <v>0.59399999999999997</v>
          </cell>
          <cell r="G82">
            <v>0.38849999999999996</v>
          </cell>
          <cell r="H82">
            <v>0.38849999999999996</v>
          </cell>
          <cell r="I82">
            <v>0.38849999999999996</v>
          </cell>
          <cell r="J82">
            <v>0.15</v>
          </cell>
          <cell r="K82">
            <v>0.15</v>
          </cell>
          <cell r="L82">
            <v>0.15</v>
          </cell>
          <cell r="M82">
            <v>0.15</v>
          </cell>
          <cell r="N82">
            <v>0.15</v>
          </cell>
          <cell r="O82">
            <v>0.15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</row>
        <row r="83">
          <cell r="B83" t="str">
            <v>Test Engineer</v>
          </cell>
          <cell r="C83" t="str">
            <v>Default value</v>
          </cell>
          <cell r="D83">
            <v>0.15</v>
          </cell>
          <cell r="E83">
            <v>0.15</v>
          </cell>
          <cell r="F83">
            <v>0.15</v>
          </cell>
          <cell r="G83">
            <v>0.15</v>
          </cell>
          <cell r="H83">
            <v>0.15</v>
          </cell>
          <cell r="I83">
            <v>0.15</v>
          </cell>
          <cell r="J83">
            <v>0.15</v>
          </cell>
          <cell r="K83">
            <v>0.15</v>
          </cell>
          <cell r="L83">
            <v>0.15</v>
          </cell>
          <cell r="M83">
            <v>0.15</v>
          </cell>
          <cell r="N83">
            <v>0.15</v>
          </cell>
          <cell r="O83">
            <v>0.15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</row>
        <row r="84">
          <cell r="C84" t="str">
            <v>Default overridden !!!</v>
          </cell>
          <cell r="D84">
            <v>0.12</v>
          </cell>
          <cell r="E84">
            <v>0.12</v>
          </cell>
          <cell r="F84">
            <v>0.59399999999999997</v>
          </cell>
          <cell r="G84">
            <v>0.38849999999999996</v>
          </cell>
          <cell r="H84">
            <v>0.38849999999999996</v>
          </cell>
          <cell r="I84">
            <v>0.38849999999999996</v>
          </cell>
          <cell r="J84">
            <v>0.15</v>
          </cell>
          <cell r="K84">
            <v>0.15</v>
          </cell>
          <cell r="L84">
            <v>0.15</v>
          </cell>
          <cell r="M84">
            <v>0.15</v>
          </cell>
          <cell r="N84">
            <v>0.15</v>
          </cell>
          <cell r="O84">
            <v>0.15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</row>
        <row r="85">
          <cell r="B85" t="str">
            <v>Quality Engineer / Functional Excellence</v>
          </cell>
          <cell r="C85" t="str">
            <v>Default value</v>
          </cell>
          <cell r="D85">
            <v>0.15</v>
          </cell>
          <cell r="E85">
            <v>0.15</v>
          </cell>
          <cell r="F85">
            <v>0.15</v>
          </cell>
          <cell r="G85">
            <v>0.15</v>
          </cell>
          <cell r="H85">
            <v>0.15</v>
          </cell>
          <cell r="I85">
            <v>0.15</v>
          </cell>
          <cell r="J85">
            <v>0.15</v>
          </cell>
          <cell r="K85">
            <v>0.15</v>
          </cell>
          <cell r="L85">
            <v>0.15</v>
          </cell>
          <cell r="M85">
            <v>0.15</v>
          </cell>
          <cell r="N85">
            <v>0.15</v>
          </cell>
          <cell r="O85">
            <v>0.15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</row>
        <row r="86">
          <cell r="C86" t="str">
            <v>Default overridden !!!</v>
          </cell>
          <cell r="D86">
            <v>0.12</v>
          </cell>
          <cell r="E86">
            <v>0.12</v>
          </cell>
          <cell r="F86">
            <v>0.59399999999999997</v>
          </cell>
          <cell r="G86">
            <v>0.38849999999999996</v>
          </cell>
          <cell r="H86">
            <v>0.38849999999999996</v>
          </cell>
          <cell r="I86">
            <v>0.38849999999999996</v>
          </cell>
          <cell r="J86">
            <v>0.15</v>
          </cell>
          <cell r="K86">
            <v>0.15</v>
          </cell>
          <cell r="L86">
            <v>0.15</v>
          </cell>
          <cell r="M86">
            <v>0.15</v>
          </cell>
          <cell r="N86">
            <v>0.15</v>
          </cell>
          <cell r="O86">
            <v>0.15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B87" t="str">
            <v>Quality Reporting</v>
          </cell>
          <cell r="C87" t="str">
            <v>Default value</v>
          </cell>
          <cell r="D87">
            <v>0.15</v>
          </cell>
          <cell r="E87">
            <v>0.15</v>
          </cell>
          <cell r="F87">
            <v>0.15</v>
          </cell>
          <cell r="G87">
            <v>0.15</v>
          </cell>
          <cell r="H87">
            <v>0.15</v>
          </cell>
          <cell r="I87">
            <v>0.15</v>
          </cell>
          <cell r="J87">
            <v>0.15</v>
          </cell>
          <cell r="K87">
            <v>0.15</v>
          </cell>
          <cell r="L87">
            <v>0.15</v>
          </cell>
          <cell r="M87">
            <v>0.15</v>
          </cell>
          <cell r="N87">
            <v>0.15</v>
          </cell>
          <cell r="O87">
            <v>0.15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</row>
        <row r="88">
          <cell r="C88" t="str">
            <v>Override here -&gt;</v>
          </cell>
          <cell r="D88">
            <v>0.15</v>
          </cell>
          <cell r="E88">
            <v>0.15</v>
          </cell>
          <cell r="F88">
            <v>0.15</v>
          </cell>
          <cell r="G88">
            <v>0.15</v>
          </cell>
          <cell r="H88">
            <v>0.15</v>
          </cell>
          <cell r="I88">
            <v>0.15</v>
          </cell>
          <cell r="J88">
            <v>0.15</v>
          </cell>
          <cell r="K88">
            <v>0.15</v>
          </cell>
          <cell r="L88">
            <v>0.15</v>
          </cell>
          <cell r="M88">
            <v>0.15</v>
          </cell>
          <cell r="N88">
            <v>0.15</v>
          </cell>
          <cell r="O88">
            <v>0.15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</row>
        <row r="89">
          <cell r="B89" t="str">
            <v>ECC</v>
          </cell>
          <cell r="C89" t="str">
            <v>Default value</v>
          </cell>
          <cell r="D89">
            <v>1.1566666666666667</v>
          </cell>
          <cell r="E89">
            <v>1.4283333333333332</v>
          </cell>
          <cell r="F89">
            <v>0.74916666666666665</v>
          </cell>
          <cell r="G89">
            <v>1.1566666666666667</v>
          </cell>
          <cell r="H89">
            <v>1.4283333333333332</v>
          </cell>
          <cell r="I89">
            <v>0.74916666666666665</v>
          </cell>
          <cell r="J89">
            <v>1.1566666666666667</v>
          </cell>
          <cell r="K89">
            <v>1.4283333333333332</v>
          </cell>
          <cell r="L89">
            <v>0.74916666666666665</v>
          </cell>
          <cell r="M89">
            <v>1.1566666666666667</v>
          </cell>
          <cell r="N89">
            <v>1.4283333333333332</v>
          </cell>
          <cell r="O89">
            <v>0.74916666666666665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</row>
        <row r="90">
          <cell r="C90" t="str">
            <v>Default overridden !!!</v>
          </cell>
          <cell r="D90">
            <v>1.5036666666666667</v>
          </cell>
          <cell r="E90">
            <v>1.8568333333333333</v>
          </cell>
          <cell r="F90">
            <v>0.97391666666666665</v>
          </cell>
          <cell r="G90">
            <v>1.1566666666666667</v>
          </cell>
          <cell r="H90">
            <v>1.4283333333333332</v>
          </cell>
          <cell r="I90">
            <v>0.74916666666666665</v>
          </cell>
          <cell r="J90">
            <v>1.1566666666666667</v>
          </cell>
          <cell r="K90">
            <v>1.4283333333333332</v>
          </cell>
          <cell r="L90">
            <v>0.74916666666666665</v>
          </cell>
          <cell r="M90">
            <v>1.1566666666666667</v>
          </cell>
          <cell r="N90">
            <v>1.4283333333333332</v>
          </cell>
          <cell r="O90">
            <v>0.74916666666666665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</row>
        <row r="91">
          <cell r="B91" t="str">
            <v>Stockroom/Dist/MH</v>
          </cell>
          <cell r="C91" t="str">
            <v>Default value</v>
          </cell>
          <cell r="D91">
            <v>0.45948717948717954</v>
          </cell>
          <cell r="E91">
            <v>0.6232789432789434</v>
          </cell>
          <cell r="F91">
            <v>2.2902874902874912</v>
          </cell>
          <cell r="G91">
            <v>1.1487179487179489</v>
          </cell>
          <cell r="H91">
            <v>1.5581973581973587</v>
          </cell>
          <cell r="I91">
            <v>3.4354312354312371</v>
          </cell>
          <cell r="J91">
            <v>0.47384615384615386</v>
          </cell>
          <cell r="K91">
            <v>0.64275641025641039</v>
          </cell>
          <cell r="L91">
            <v>2.3618589743589751</v>
          </cell>
          <cell r="M91">
            <v>1.1846153846153846</v>
          </cell>
          <cell r="N91">
            <v>1.6068910256410256</v>
          </cell>
          <cell r="O91">
            <v>3.5427884615384624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</row>
        <row r="92">
          <cell r="C92" t="str">
            <v>Default overridden !!!</v>
          </cell>
          <cell r="D92">
            <v>0.45948717948717954</v>
          </cell>
          <cell r="E92">
            <v>0.6232789432789434</v>
          </cell>
          <cell r="F92">
            <v>2.2902874902874912</v>
          </cell>
          <cell r="G92">
            <v>1.1487179487179489</v>
          </cell>
          <cell r="H92">
            <v>1.5581973581973587</v>
          </cell>
          <cell r="I92">
            <v>3.4354312354312371</v>
          </cell>
          <cell r="J92">
            <v>0.77127275076923074</v>
          </cell>
          <cell r="K92">
            <v>1.0099760025641029</v>
          </cell>
          <cell r="L92">
            <v>13.185313910256415</v>
          </cell>
          <cell r="M92">
            <v>3.2513190769230769</v>
          </cell>
          <cell r="N92">
            <v>4.4543179919871791</v>
          </cell>
          <cell r="O92">
            <v>36.557821567307698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</row>
        <row r="93">
          <cell r="B93" t="str">
            <v>Planner</v>
          </cell>
          <cell r="C93" t="str">
            <v>Default value</v>
          </cell>
          <cell r="D93">
            <v>0.05</v>
          </cell>
          <cell r="E93">
            <v>0.05</v>
          </cell>
          <cell r="F93">
            <v>0.05</v>
          </cell>
          <cell r="G93">
            <v>0.05</v>
          </cell>
          <cell r="H93">
            <v>0.05</v>
          </cell>
          <cell r="I93">
            <v>0.05</v>
          </cell>
          <cell r="J93">
            <v>0.05</v>
          </cell>
          <cell r="K93">
            <v>0.05</v>
          </cell>
          <cell r="L93">
            <v>0.05</v>
          </cell>
          <cell r="M93">
            <v>0.05</v>
          </cell>
          <cell r="N93">
            <v>0.05</v>
          </cell>
          <cell r="O93">
            <v>0.05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</row>
        <row r="94">
          <cell r="C94" t="str">
            <v>Default overridden !!!</v>
          </cell>
          <cell r="D94">
            <v>0.1</v>
          </cell>
          <cell r="E94">
            <v>0.1</v>
          </cell>
          <cell r="F94">
            <v>0.8</v>
          </cell>
          <cell r="G94">
            <v>0.33300000000000002</v>
          </cell>
          <cell r="H94">
            <v>0.33300000000000002</v>
          </cell>
          <cell r="I94">
            <v>0.33300000000000002</v>
          </cell>
          <cell r="J94">
            <v>8.1384300000000007E-2</v>
          </cell>
          <cell r="K94">
            <v>7.8566000000000011E-2</v>
          </cell>
          <cell r="L94">
            <v>0.27913000000000004</v>
          </cell>
          <cell r="M94">
            <v>0.13723099999999999</v>
          </cell>
          <cell r="N94">
            <v>0.13860049999999999</v>
          </cell>
          <cell r="O94">
            <v>0.51594700000000004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</row>
        <row r="95">
          <cell r="B95" t="str">
            <v>Buyer</v>
          </cell>
          <cell r="C95" t="str">
            <v>Default value</v>
          </cell>
          <cell r="D95">
            <v>3.47</v>
          </cell>
          <cell r="E95">
            <v>4.2850000000000001</v>
          </cell>
          <cell r="F95">
            <v>2.2475000000000001</v>
          </cell>
          <cell r="G95">
            <v>3.47</v>
          </cell>
          <cell r="H95">
            <v>4.2850000000000001</v>
          </cell>
          <cell r="I95">
            <v>2.2475000000000001</v>
          </cell>
          <cell r="J95">
            <v>3.47</v>
          </cell>
          <cell r="K95">
            <v>4.2850000000000001</v>
          </cell>
          <cell r="L95">
            <v>2.2475000000000001</v>
          </cell>
          <cell r="M95">
            <v>3.47</v>
          </cell>
          <cell r="N95">
            <v>4.2850000000000001</v>
          </cell>
          <cell r="O95">
            <v>2.2475000000000001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</row>
        <row r="96">
          <cell r="C96" t="str">
            <v>Default overridden !!!</v>
          </cell>
          <cell r="D96">
            <v>1.3880000000000001</v>
          </cell>
          <cell r="E96">
            <v>1.7140000000000002</v>
          </cell>
          <cell r="F96">
            <v>4.9000000000000004</v>
          </cell>
          <cell r="G96">
            <v>2.7760000000000002</v>
          </cell>
          <cell r="H96">
            <v>3.4280000000000004</v>
          </cell>
          <cell r="I96">
            <v>1.798</v>
          </cell>
          <cell r="J96">
            <v>5.6480704199999998</v>
          </cell>
          <cell r="K96">
            <v>6.7331062000000008</v>
          </cell>
          <cell r="L96">
            <v>12.546893500000001</v>
          </cell>
          <cell r="M96">
            <v>9.5238314000000006</v>
          </cell>
          <cell r="N96">
            <v>11.878062849999999</v>
          </cell>
          <cell r="O96">
            <v>23.191817650000001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</row>
        <row r="97">
          <cell r="B97" t="str">
            <v>Inventory Control</v>
          </cell>
          <cell r="C97" t="str">
            <v>Default value</v>
          </cell>
          <cell r="D97">
            <v>2.7759999999999998</v>
          </cell>
          <cell r="E97">
            <v>3.4279999999999999</v>
          </cell>
          <cell r="F97">
            <v>1.798</v>
          </cell>
          <cell r="G97">
            <v>2.7759999999999998</v>
          </cell>
          <cell r="H97">
            <v>3.4279999999999999</v>
          </cell>
          <cell r="I97">
            <v>1.798</v>
          </cell>
          <cell r="J97">
            <v>2.7759999999999998</v>
          </cell>
          <cell r="K97">
            <v>3.4279999999999999</v>
          </cell>
          <cell r="L97">
            <v>1.798</v>
          </cell>
          <cell r="M97">
            <v>2.7759999999999998</v>
          </cell>
          <cell r="N97">
            <v>3.4279999999999999</v>
          </cell>
          <cell r="O97">
            <v>1.798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</row>
        <row r="98">
          <cell r="C98" t="str">
            <v>Default overridden !!!</v>
          </cell>
          <cell r="D98">
            <v>2.7759999999999998</v>
          </cell>
          <cell r="E98">
            <v>3.4279999999999999</v>
          </cell>
          <cell r="F98">
            <v>1.798</v>
          </cell>
          <cell r="G98">
            <v>2.7759999999999998</v>
          </cell>
          <cell r="H98">
            <v>3.4279999999999999</v>
          </cell>
          <cell r="I98">
            <v>1.798</v>
          </cell>
          <cell r="J98">
            <v>4.5184563359999999</v>
          </cell>
          <cell r="K98">
            <v>5.3864849599999998</v>
          </cell>
          <cell r="L98">
            <v>10.0375148</v>
          </cell>
          <cell r="M98">
            <v>7.6190651199999992</v>
          </cell>
          <cell r="N98">
            <v>9.5024502799999997</v>
          </cell>
          <cell r="O98">
            <v>18.553454120000001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</row>
        <row r="99">
          <cell r="B99" t="str">
            <v>Order Entry</v>
          </cell>
          <cell r="C99" t="str">
            <v>Default value</v>
          </cell>
          <cell r="D99">
            <v>5.0000000000000001E-3</v>
          </cell>
          <cell r="E99">
            <v>5.0000000000000001E-3</v>
          </cell>
          <cell r="F99">
            <v>5.0000000000000001E-3</v>
          </cell>
          <cell r="G99">
            <v>5.0000000000000001E-3</v>
          </cell>
          <cell r="H99">
            <v>5.0000000000000001E-3</v>
          </cell>
          <cell r="I99">
            <v>5.0000000000000001E-3</v>
          </cell>
          <cell r="J99">
            <v>5.0000000000000001E-3</v>
          </cell>
          <cell r="K99">
            <v>5.0000000000000001E-3</v>
          </cell>
          <cell r="L99">
            <v>5.0000000000000001E-3</v>
          </cell>
          <cell r="M99">
            <v>5.0000000000000001E-3</v>
          </cell>
          <cell r="N99">
            <v>5.0000000000000001E-3</v>
          </cell>
          <cell r="O99">
            <v>5.0000000000000001E-3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</row>
        <row r="100">
          <cell r="C100" t="str">
            <v>Default overridden !!!</v>
          </cell>
          <cell r="D100">
            <v>5.0000000000000001E-3</v>
          </cell>
          <cell r="E100">
            <v>5.0000000000000001E-3</v>
          </cell>
          <cell r="F100">
            <v>5.0000000000000001E-3</v>
          </cell>
          <cell r="G100">
            <v>5.0000000000000001E-3</v>
          </cell>
          <cell r="H100">
            <v>5.0000000000000001E-3</v>
          </cell>
          <cell r="I100">
            <v>5.0000000000000001E-3</v>
          </cell>
          <cell r="J100">
            <v>8.1384300000000003E-3</v>
          </cell>
          <cell r="K100">
            <v>7.8566E-3</v>
          </cell>
          <cell r="L100">
            <v>2.7913E-2</v>
          </cell>
          <cell r="M100">
            <v>1.37231E-2</v>
          </cell>
          <cell r="N100">
            <v>1.3860049999999999E-2</v>
          </cell>
          <cell r="O100">
            <v>5.15947E-2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</row>
        <row r="101">
          <cell r="B101" t="str">
            <v>Production Control</v>
          </cell>
          <cell r="C101" t="str">
            <v>Default value</v>
          </cell>
          <cell r="D101">
            <v>0.1</v>
          </cell>
          <cell r="E101">
            <v>0.1</v>
          </cell>
          <cell r="F101">
            <v>0.1</v>
          </cell>
          <cell r="G101">
            <v>0.1</v>
          </cell>
          <cell r="H101">
            <v>0.1</v>
          </cell>
          <cell r="I101">
            <v>0.1</v>
          </cell>
          <cell r="J101">
            <v>0.1</v>
          </cell>
          <cell r="K101">
            <v>0.1</v>
          </cell>
          <cell r="L101">
            <v>0.1</v>
          </cell>
          <cell r="M101">
            <v>0.1</v>
          </cell>
          <cell r="N101">
            <v>0.1</v>
          </cell>
          <cell r="O101">
            <v>0.1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</row>
        <row r="102">
          <cell r="C102" t="str">
            <v>Default overridden !!!</v>
          </cell>
          <cell r="D102">
            <v>0.1</v>
          </cell>
          <cell r="E102">
            <v>0.1</v>
          </cell>
          <cell r="F102">
            <v>0.1</v>
          </cell>
          <cell r="G102">
            <v>0.1</v>
          </cell>
          <cell r="H102">
            <v>0.1</v>
          </cell>
          <cell r="I102">
            <v>0.1</v>
          </cell>
          <cell r="J102">
            <v>0.16276860000000001</v>
          </cell>
          <cell r="K102">
            <v>0.15713200000000002</v>
          </cell>
          <cell r="L102">
            <v>0.55826000000000009</v>
          </cell>
          <cell r="M102">
            <v>0.27446199999999998</v>
          </cell>
          <cell r="N102">
            <v>0.27720099999999998</v>
          </cell>
          <cell r="O102">
            <v>1.0318940000000001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B103" t="str">
            <v>Supplier Quality Engineer</v>
          </cell>
          <cell r="C103" t="str">
            <v>Default value</v>
          </cell>
          <cell r="D103">
            <v>0.3</v>
          </cell>
          <cell r="E103">
            <v>0.3</v>
          </cell>
          <cell r="F103">
            <v>0.3</v>
          </cell>
          <cell r="G103">
            <v>0.3</v>
          </cell>
          <cell r="H103">
            <v>0.3</v>
          </cell>
          <cell r="I103">
            <v>0.3</v>
          </cell>
          <cell r="J103">
            <v>0.3</v>
          </cell>
          <cell r="K103">
            <v>0.3</v>
          </cell>
          <cell r="L103">
            <v>0.3</v>
          </cell>
          <cell r="M103">
            <v>0.3</v>
          </cell>
          <cell r="N103">
            <v>0.3</v>
          </cell>
          <cell r="O103">
            <v>0.3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</row>
        <row r="104">
          <cell r="C104" t="str">
            <v>Default overridden !!!</v>
          </cell>
          <cell r="D104">
            <v>0.3</v>
          </cell>
          <cell r="E104">
            <v>0.3</v>
          </cell>
          <cell r="F104">
            <v>0.3</v>
          </cell>
          <cell r="G104">
            <v>0.3</v>
          </cell>
          <cell r="H104">
            <v>0.3</v>
          </cell>
          <cell r="I104">
            <v>0.3</v>
          </cell>
          <cell r="J104">
            <v>0.48830579999999996</v>
          </cell>
          <cell r="K104">
            <v>0.47139599999999998</v>
          </cell>
          <cell r="L104">
            <v>1.6747799999999999</v>
          </cell>
          <cell r="M104">
            <v>0.82338599999999995</v>
          </cell>
          <cell r="N104">
            <v>0.83160299999999998</v>
          </cell>
          <cell r="O104">
            <v>3.0956819999999996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</row>
        <row r="105">
          <cell r="B105" t="str">
            <v>Common Section</v>
          </cell>
        </row>
        <row r="106">
          <cell r="B106" t="str">
            <v>Choose ROIC% or OP%</v>
          </cell>
          <cell r="D106" t="str">
            <v>OP%</v>
          </cell>
          <cell r="E106" t="str">
            <v>OP%</v>
          </cell>
          <cell r="F106" t="str">
            <v>OP%</v>
          </cell>
          <cell r="G106" t="str">
            <v>OP%</v>
          </cell>
          <cell r="H106" t="str">
            <v>OP%</v>
          </cell>
          <cell r="I106" t="str">
            <v>OP%</v>
          </cell>
          <cell r="J106" t="str">
            <v>OP%</v>
          </cell>
          <cell r="K106" t="str">
            <v>OP%</v>
          </cell>
          <cell r="L106" t="str">
            <v>OP%</v>
          </cell>
          <cell r="M106" t="str">
            <v>OP%</v>
          </cell>
          <cell r="N106" t="str">
            <v>OP%</v>
          </cell>
          <cell r="O106" t="str">
            <v>OP%</v>
          </cell>
          <cell r="P106" t="str">
            <v>ROIC%</v>
          </cell>
          <cell r="Q106" t="str">
            <v>ROIC%</v>
          </cell>
          <cell r="R106" t="str">
            <v>ROIC%</v>
          </cell>
          <cell r="S106" t="str">
            <v>ROIC%</v>
          </cell>
          <cell r="T106" t="str">
            <v>ROIC%</v>
          </cell>
          <cell r="U106" t="str">
            <v>ROIC%</v>
          </cell>
          <cell r="V106" t="str">
            <v>ROIC%</v>
          </cell>
          <cell r="W106" t="str">
            <v>ROIC%</v>
          </cell>
          <cell r="X106" t="str">
            <v>ROIC%</v>
          </cell>
          <cell r="Y106" t="str">
            <v>ROIC%</v>
          </cell>
          <cell r="Z106" t="str">
            <v>ROIC%</v>
          </cell>
          <cell r="AA106" t="str">
            <v>ROIC%</v>
          </cell>
          <cell r="AB106" t="str">
            <v>ROIC%</v>
          </cell>
          <cell r="AC106" t="str">
            <v>ROIC%</v>
          </cell>
          <cell r="AD106" t="str">
            <v>ROIC%</v>
          </cell>
          <cell r="AE106" t="str">
            <v>ROIC%</v>
          </cell>
          <cell r="AF106" t="str">
            <v>ROIC%</v>
          </cell>
          <cell r="AG106" t="str">
            <v>ROIC%</v>
          </cell>
        </row>
        <row r="107">
          <cell r="C107" t="str">
            <v>Default value</v>
          </cell>
          <cell r="D107">
            <v>3.5000000000000003E-2</v>
          </cell>
          <cell r="E107">
            <v>3.5000000000000003E-2</v>
          </cell>
          <cell r="F107">
            <v>3.5000000000000003E-2</v>
          </cell>
          <cell r="G107">
            <v>3.5000000000000003E-2</v>
          </cell>
          <cell r="H107">
            <v>3.5000000000000003E-2</v>
          </cell>
          <cell r="I107">
            <v>3.5000000000000003E-2</v>
          </cell>
          <cell r="J107">
            <v>3.5000000000000003E-2</v>
          </cell>
          <cell r="K107">
            <v>3.5000000000000003E-2</v>
          </cell>
          <cell r="L107">
            <v>3.5000000000000003E-2</v>
          </cell>
          <cell r="M107">
            <v>3.5000000000000003E-2</v>
          </cell>
          <cell r="N107">
            <v>3.5000000000000003E-2</v>
          </cell>
          <cell r="O107">
            <v>3.5000000000000003E-2</v>
          </cell>
          <cell r="P107">
            <v>0.2</v>
          </cell>
          <cell r="Q107">
            <v>0.2</v>
          </cell>
          <cell r="R107">
            <v>0.2</v>
          </cell>
          <cell r="S107">
            <v>0.2</v>
          </cell>
          <cell r="T107">
            <v>0.2</v>
          </cell>
          <cell r="U107">
            <v>0.2</v>
          </cell>
          <cell r="V107">
            <v>0.2</v>
          </cell>
          <cell r="W107">
            <v>0.2</v>
          </cell>
          <cell r="X107">
            <v>0.2</v>
          </cell>
          <cell r="Y107">
            <v>0.2</v>
          </cell>
          <cell r="Z107">
            <v>0.2</v>
          </cell>
          <cell r="AA107">
            <v>0.2</v>
          </cell>
          <cell r="AB107">
            <v>0.2</v>
          </cell>
          <cell r="AC107">
            <v>0.2</v>
          </cell>
          <cell r="AD107">
            <v>0.2</v>
          </cell>
          <cell r="AE107">
            <v>0.2</v>
          </cell>
          <cell r="AF107">
            <v>0.2</v>
          </cell>
          <cell r="AG107">
            <v>0.2</v>
          </cell>
        </row>
        <row r="108">
          <cell r="C108" t="str">
            <v>Default overridden !!!</v>
          </cell>
          <cell r="D108">
            <v>0.08</v>
          </cell>
          <cell r="E108">
            <v>0.08</v>
          </cell>
          <cell r="F108">
            <v>0.08</v>
          </cell>
          <cell r="G108">
            <v>0.06</v>
          </cell>
          <cell r="H108">
            <v>0.06</v>
          </cell>
          <cell r="I108">
            <v>0.06</v>
          </cell>
          <cell r="J108">
            <v>0.08</v>
          </cell>
          <cell r="K108">
            <v>0.08</v>
          </cell>
          <cell r="L108">
            <v>0.08</v>
          </cell>
          <cell r="M108">
            <v>0.06</v>
          </cell>
          <cell r="N108">
            <v>0.06</v>
          </cell>
          <cell r="O108">
            <v>0.06</v>
          </cell>
          <cell r="P108">
            <v>0.06</v>
          </cell>
          <cell r="Q108">
            <v>0.06</v>
          </cell>
          <cell r="R108">
            <v>0.06</v>
          </cell>
          <cell r="S108">
            <v>0.06</v>
          </cell>
          <cell r="T108">
            <v>0.06</v>
          </cell>
          <cell r="U108">
            <v>0.06</v>
          </cell>
          <cell r="V108">
            <v>0.06</v>
          </cell>
          <cell r="W108">
            <v>0.06</v>
          </cell>
          <cell r="X108">
            <v>0.06</v>
          </cell>
          <cell r="Y108">
            <v>0.06</v>
          </cell>
          <cell r="Z108">
            <v>0.06</v>
          </cell>
          <cell r="AA108">
            <v>0.06</v>
          </cell>
          <cell r="AB108">
            <v>0.06</v>
          </cell>
          <cell r="AC108">
            <v>0.06</v>
          </cell>
          <cell r="AD108">
            <v>0.06</v>
          </cell>
          <cell r="AE108">
            <v>0.06</v>
          </cell>
          <cell r="AF108">
            <v>0.06</v>
          </cell>
          <cell r="AG108">
            <v>0.06</v>
          </cell>
        </row>
        <row r="109">
          <cell r="B109" t="str">
            <v>Inbound F&amp;D   % of Material Cost</v>
          </cell>
          <cell r="C109" t="str">
            <v>Default value</v>
          </cell>
          <cell r="D109">
            <v>2.07E-2</v>
          </cell>
          <cell r="E109">
            <v>2.07E-2</v>
          </cell>
          <cell r="F109">
            <v>2.07E-2</v>
          </cell>
          <cell r="G109">
            <v>2.07E-2</v>
          </cell>
          <cell r="H109">
            <v>2.07E-2</v>
          </cell>
          <cell r="I109">
            <v>2.07E-2</v>
          </cell>
          <cell r="J109">
            <v>0.03</v>
          </cell>
          <cell r="K109">
            <v>0.03</v>
          </cell>
          <cell r="L109">
            <v>0.03</v>
          </cell>
          <cell r="M109">
            <v>0.03</v>
          </cell>
          <cell r="N109">
            <v>0.03</v>
          </cell>
          <cell r="O109">
            <v>0.03</v>
          </cell>
          <cell r="P109">
            <v>0.03</v>
          </cell>
          <cell r="Q109">
            <v>0.03</v>
          </cell>
          <cell r="R109">
            <v>0.03</v>
          </cell>
          <cell r="S109">
            <v>0.03</v>
          </cell>
          <cell r="T109">
            <v>0.03</v>
          </cell>
          <cell r="U109">
            <v>0.03</v>
          </cell>
          <cell r="V109">
            <v>0.03</v>
          </cell>
          <cell r="W109">
            <v>0.03</v>
          </cell>
          <cell r="X109">
            <v>0.03</v>
          </cell>
          <cell r="Y109">
            <v>0.03</v>
          </cell>
          <cell r="Z109">
            <v>0.03</v>
          </cell>
          <cell r="AA109">
            <v>0.03</v>
          </cell>
          <cell r="AB109">
            <v>0.03</v>
          </cell>
          <cell r="AC109">
            <v>0.03</v>
          </cell>
          <cell r="AD109">
            <v>0.03</v>
          </cell>
          <cell r="AE109">
            <v>0.03</v>
          </cell>
          <cell r="AF109">
            <v>0.03</v>
          </cell>
          <cell r="AG109">
            <v>0.03</v>
          </cell>
        </row>
        <row r="110">
          <cell r="C110" t="str">
            <v>Default overridden !!!</v>
          </cell>
          <cell r="D110">
            <v>6.1699999999999998E-2</v>
          </cell>
          <cell r="E110">
            <v>5.8900000000000001E-2</v>
          </cell>
          <cell r="F110">
            <v>5.4800000000000001E-2</v>
          </cell>
          <cell r="G110">
            <v>5.6300000000000003E-2</v>
          </cell>
          <cell r="H110">
            <v>5.5800000000000002E-2</v>
          </cell>
          <cell r="I110">
            <v>5.21E-2</v>
          </cell>
          <cell r="J110">
            <v>2.5000000000000001E-2</v>
          </cell>
          <cell r="K110">
            <v>2.5000000000000001E-2</v>
          </cell>
          <cell r="L110">
            <v>2.5000000000000001E-2</v>
          </cell>
          <cell r="M110">
            <v>2.5000000000000001E-2</v>
          </cell>
          <cell r="N110">
            <v>2.5000000000000001E-2</v>
          </cell>
          <cell r="O110">
            <v>2.5000000000000001E-2</v>
          </cell>
          <cell r="P110">
            <v>0.03</v>
          </cell>
          <cell r="Q110">
            <v>0.03</v>
          </cell>
          <cell r="R110">
            <v>0.03</v>
          </cell>
          <cell r="S110">
            <v>0.03</v>
          </cell>
          <cell r="T110">
            <v>0.03</v>
          </cell>
          <cell r="U110">
            <v>0.03</v>
          </cell>
          <cell r="V110">
            <v>0.03</v>
          </cell>
          <cell r="W110">
            <v>0.03</v>
          </cell>
          <cell r="X110">
            <v>0.03</v>
          </cell>
          <cell r="Y110">
            <v>0.03</v>
          </cell>
          <cell r="Z110">
            <v>0.03</v>
          </cell>
          <cell r="AA110">
            <v>0.03</v>
          </cell>
          <cell r="AB110">
            <v>0.03</v>
          </cell>
          <cell r="AC110">
            <v>0.03</v>
          </cell>
          <cell r="AD110">
            <v>0.03</v>
          </cell>
          <cell r="AE110">
            <v>0.03</v>
          </cell>
          <cell r="AF110">
            <v>0.03</v>
          </cell>
          <cell r="AG110">
            <v>0.03</v>
          </cell>
        </row>
        <row r="111">
          <cell r="B111" t="str">
            <v>Material Attrition  % of Material Cost</v>
          </cell>
          <cell r="C111" t="str">
            <v>Default value</v>
          </cell>
          <cell r="D111">
            <v>2E-3</v>
          </cell>
          <cell r="E111">
            <v>2E-3</v>
          </cell>
          <cell r="F111">
            <v>2E-3</v>
          </cell>
          <cell r="G111">
            <v>2E-3</v>
          </cell>
          <cell r="H111">
            <v>2E-3</v>
          </cell>
          <cell r="I111">
            <v>2E-3</v>
          </cell>
          <cell r="J111">
            <v>2E-3</v>
          </cell>
          <cell r="K111">
            <v>2E-3</v>
          </cell>
          <cell r="L111">
            <v>2E-3</v>
          </cell>
          <cell r="M111">
            <v>2E-3</v>
          </cell>
          <cell r="N111">
            <v>2E-3</v>
          </cell>
          <cell r="O111">
            <v>2E-3</v>
          </cell>
          <cell r="P111">
            <v>8.0000000000000002E-3</v>
          </cell>
          <cell r="Q111">
            <v>8.0000000000000002E-3</v>
          </cell>
          <cell r="R111">
            <v>8.0000000000000002E-3</v>
          </cell>
          <cell r="S111">
            <v>8.0000000000000002E-3</v>
          </cell>
          <cell r="T111">
            <v>8.0000000000000002E-3</v>
          </cell>
          <cell r="U111">
            <v>8.0000000000000002E-3</v>
          </cell>
          <cell r="V111">
            <v>8.0000000000000002E-3</v>
          </cell>
          <cell r="W111">
            <v>8.0000000000000002E-3</v>
          </cell>
          <cell r="X111">
            <v>8.0000000000000002E-3</v>
          </cell>
          <cell r="Y111">
            <v>8.0000000000000002E-3</v>
          </cell>
          <cell r="Z111">
            <v>8.0000000000000002E-3</v>
          </cell>
          <cell r="AA111">
            <v>8.0000000000000002E-3</v>
          </cell>
          <cell r="AB111">
            <v>8.0000000000000002E-3</v>
          </cell>
          <cell r="AC111">
            <v>8.0000000000000002E-3</v>
          </cell>
          <cell r="AD111">
            <v>8.0000000000000002E-3</v>
          </cell>
          <cell r="AE111">
            <v>8.0000000000000002E-3</v>
          </cell>
          <cell r="AF111">
            <v>8.0000000000000002E-3</v>
          </cell>
          <cell r="AG111">
            <v>8.0000000000000002E-3</v>
          </cell>
        </row>
        <row r="112">
          <cell r="C112" t="str">
            <v>Override here -&gt;</v>
          </cell>
          <cell r="D112">
            <v>2E-3</v>
          </cell>
          <cell r="E112">
            <v>2E-3</v>
          </cell>
          <cell r="F112">
            <v>2E-3</v>
          </cell>
          <cell r="G112">
            <v>2E-3</v>
          </cell>
          <cell r="H112">
            <v>2E-3</v>
          </cell>
          <cell r="I112">
            <v>2E-3</v>
          </cell>
          <cell r="J112">
            <v>2E-3</v>
          </cell>
          <cell r="K112">
            <v>2E-3</v>
          </cell>
          <cell r="L112">
            <v>2E-3</v>
          </cell>
          <cell r="M112">
            <v>2E-3</v>
          </cell>
          <cell r="N112">
            <v>2E-3</v>
          </cell>
          <cell r="O112">
            <v>2E-3</v>
          </cell>
          <cell r="P112">
            <v>8.0000000000000002E-3</v>
          </cell>
          <cell r="Q112">
            <v>8.0000000000000002E-3</v>
          </cell>
          <cell r="R112">
            <v>8.0000000000000002E-3</v>
          </cell>
          <cell r="S112">
            <v>8.0000000000000002E-3</v>
          </cell>
          <cell r="T112">
            <v>8.0000000000000002E-3</v>
          </cell>
          <cell r="U112">
            <v>8.0000000000000002E-3</v>
          </cell>
          <cell r="V112">
            <v>8.0000000000000002E-3</v>
          </cell>
          <cell r="W112">
            <v>8.0000000000000002E-3</v>
          </cell>
          <cell r="X112">
            <v>8.0000000000000002E-3</v>
          </cell>
          <cell r="Y112">
            <v>8.0000000000000002E-3</v>
          </cell>
          <cell r="Z112">
            <v>8.0000000000000002E-3</v>
          </cell>
          <cell r="AA112">
            <v>8.0000000000000002E-3</v>
          </cell>
          <cell r="AB112">
            <v>8.0000000000000002E-3</v>
          </cell>
          <cell r="AC112">
            <v>8.0000000000000002E-3</v>
          </cell>
          <cell r="AD112">
            <v>8.0000000000000002E-3</v>
          </cell>
          <cell r="AE112">
            <v>8.0000000000000002E-3</v>
          </cell>
          <cell r="AF112">
            <v>8.0000000000000002E-3</v>
          </cell>
          <cell r="AG112">
            <v>8.0000000000000002E-3</v>
          </cell>
        </row>
        <row r="113">
          <cell r="B113" t="str">
            <v>Production Scrap  % of COGS</v>
          </cell>
          <cell r="C113" t="str">
            <v>Default value</v>
          </cell>
          <cell r="D113">
            <v>5.0000000000000001E-3</v>
          </cell>
          <cell r="E113">
            <v>5.0000000000000001E-3</v>
          </cell>
          <cell r="F113">
            <v>5.0000000000000001E-3</v>
          </cell>
          <cell r="G113">
            <v>5.0000000000000001E-3</v>
          </cell>
          <cell r="H113">
            <v>5.0000000000000001E-3</v>
          </cell>
          <cell r="I113">
            <v>5.0000000000000001E-3</v>
          </cell>
          <cell r="J113">
            <v>5.0000000000000001E-3</v>
          </cell>
          <cell r="K113">
            <v>5.0000000000000001E-3</v>
          </cell>
          <cell r="L113">
            <v>5.0000000000000001E-3</v>
          </cell>
          <cell r="M113">
            <v>5.0000000000000001E-3</v>
          </cell>
          <cell r="N113">
            <v>5.0000000000000001E-3</v>
          </cell>
          <cell r="O113">
            <v>5.0000000000000001E-3</v>
          </cell>
          <cell r="P113">
            <v>5.0000000000000001E-3</v>
          </cell>
          <cell r="Q113">
            <v>5.0000000000000001E-3</v>
          </cell>
          <cell r="R113">
            <v>5.0000000000000001E-3</v>
          </cell>
          <cell r="S113">
            <v>5.0000000000000001E-3</v>
          </cell>
          <cell r="T113">
            <v>5.0000000000000001E-3</v>
          </cell>
          <cell r="U113">
            <v>5.0000000000000001E-3</v>
          </cell>
          <cell r="V113">
            <v>5.0000000000000001E-3</v>
          </cell>
          <cell r="W113">
            <v>5.0000000000000001E-3</v>
          </cell>
          <cell r="X113">
            <v>5.0000000000000001E-3</v>
          </cell>
          <cell r="Y113">
            <v>5.0000000000000001E-3</v>
          </cell>
          <cell r="Z113">
            <v>5.0000000000000001E-3</v>
          </cell>
          <cell r="AA113">
            <v>5.0000000000000001E-3</v>
          </cell>
          <cell r="AB113">
            <v>5.0000000000000001E-3</v>
          </cell>
          <cell r="AC113">
            <v>5.0000000000000001E-3</v>
          </cell>
          <cell r="AD113">
            <v>5.0000000000000001E-3</v>
          </cell>
          <cell r="AE113">
            <v>5.0000000000000001E-3</v>
          </cell>
          <cell r="AF113">
            <v>5.0000000000000001E-3</v>
          </cell>
          <cell r="AG113">
            <v>5.0000000000000001E-3</v>
          </cell>
        </row>
        <row r="114">
          <cell r="C114" t="str">
            <v>Override here -&gt;</v>
          </cell>
          <cell r="D114">
            <v>5.0000000000000001E-3</v>
          </cell>
          <cell r="E114">
            <v>5.0000000000000001E-3</v>
          </cell>
          <cell r="F114">
            <v>5.0000000000000001E-3</v>
          </cell>
          <cell r="G114">
            <v>5.0000000000000001E-3</v>
          </cell>
          <cell r="H114">
            <v>5.0000000000000001E-3</v>
          </cell>
          <cell r="I114">
            <v>5.0000000000000001E-3</v>
          </cell>
          <cell r="J114">
            <v>5.0000000000000001E-3</v>
          </cell>
          <cell r="K114">
            <v>5.0000000000000001E-3</v>
          </cell>
          <cell r="L114">
            <v>5.0000000000000001E-3</v>
          </cell>
          <cell r="M114">
            <v>5.0000000000000001E-3</v>
          </cell>
          <cell r="N114">
            <v>5.0000000000000001E-3</v>
          </cell>
          <cell r="O114">
            <v>5.0000000000000001E-3</v>
          </cell>
          <cell r="P114">
            <v>5.0000000000000001E-3</v>
          </cell>
          <cell r="Q114">
            <v>5.0000000000000001E-3</v>
          </cell>
          <cell r="R114">
            <v>5.0000000000000001E-3</v>
          </cell>
          <cell r="S114">
            <v>5.0000000000000001E-3</v>
          </cell>
          <cell r="T114">
            <v>5.0000000000000001E-3</v>
          </cell>
          <cell r="U114">
            <v>5.0000000000000001E-3</v>
          </cell>
          <cell r="V114">
            <v>5.0000000000000001E-3</v>
          </cell>
          <cell r="W114">
            <v>5.0000000000000001E-3</v>
          </cell>
          <cell r="X114">
            <v>5.0000000000000001E-3</v>
          </cell>
          <cell r="Y114">
            <v>5.0000000000000001E-3</v>
          </cell>
          <cell r="Z114">
            <v>5.0000000000000001E-3</v>
          </cell>
          <cell r="AA114">
            <v>5.0000000000000001E-3</v>
          </cell>
          <cell r="AB114">
            <v>5.0000000000000001E-3</v>
          </cell>
          <cell r="AC114">
            <v>5.0000000000000001E-3</v>
          </cell>
          <cell r="AD114">
            <v>5.0000000000000001E-3</v>
          </cell>
          <cell r="AE114">
            <v>5.0000000000000001E-3</v>
          </cell>
          <cell r="AF114">
            <v>5.0000000000000001E-3</v>
          </cell>
          <cell r="AG114">
            <v>5.0000000000000001E-3</v>
          </cell>
        </row>
        <row r="115">
          <cell r="B115" t="str">
            <v>Inventory Turns</v>
          </cell>
          <cell r="C115" t="str">
            <v>Default value</v>
          </cell>
          <cell r="D115">
            <v>2.9008863819500399</v>
          </cell>
          <cell r="E115">
            <v>2.9008863819500399</v>
          </cell>
          <cell r="F115">
            <v>5.7507987220447285</v>
          </cell>
          <cell r="G115">
            <v>2.9008863819500399</v>
          </cell>
          <cell r="H115">
            <v>3.5964035964035963</v>
          </cell>
          <cell r="I115">
            <v>6.0840173829068078</v>
          </cell>
          <cell r="J115">
            <v>2.9008863819500399</v>
          </cell>
          <cell r="K115">
            <v>2.9008863819500399</v>
          </cell>
          <cell r="L115">
            <v>5.7507987220447285</v>
          </cell>
          <cell r="M115">
            <v>2.9008863819500399</v>
          </cell>
          <cell r="N115">
            <v>3.5964035964035963</v>
          </cell>
          <cell r="O115">
            <v>6.0840173829068078</v>
          </cell>
          <cell r="P115">
            <v>1.8715882505848711</v>
          </cell>
          <cell r="Q115">
            <v>1.8715882505848711</v>
          </cell>
          <cell r="R115">
            <v>1.8715882505848711</v>
          </cell>
          <cell r="S115">
            <v>1.8715882505848711</v>
          </cell>
          <cell r="T115">
            <v>1.8715882505848711</v>
          </cell>
          <cell r="U115">
            <v>1.8715882505848711</v>
          </cell>
          <cell r="V115">
            <v>1.8715882505848711</v>
          </cell>
          <cell r="W115">
            <v>1.8715882505848711</v>
          </cell>
          <cell r="X115">
            <v>1.8715882505848711</v>
          </cell>
          <cell r="Y115">
            <v>1.8715882505848711</v>
          </cell>
          <cell r="Z115">
            <v>1.8715882505848711</v>
          </cell>
          <cell r="AA115">
            <v>1.8715882505848711</v>
          </cell>
          <cell r="AB115">
            <v>1.8715882505848711</v>
          </cell>
          <cell r="AC115">
            <v>1.8715882505848711</v>
          </cell>
          <cell r="AD115">
            <v>1.8715882505848711</v>
          </cell>
          <cell r="AE115">
            <v>1.8715882505848711</v>
          </cell>
          <cell r="AF115">
            <v>1.8715882505848711</v>
          </cell>
          <cell r="AG115">
            <v>1.8715882505848711</v>
          </cell>
        </row>
        <row r="116">
          <cell r="C116" t="str">
            <v>Default overridden !!!</v>
          </cell>
          <cell r="D116">
            <v>3</v>
          </cell>
          <cell r="E116">
            <v>3</v>
          </cell>
          <cell r="F116">
            <v>6</v>
          </cell>
          <cell r="G116">
            <v>3</v>
          </cell>
          <cell r="H116">
            <v>4</v>
          </cell>
          <cell r="I116">
            <v>6</v>
          </cell>
          <cell r="J116">
            <v>3</v>
          </cell>
          <cell r="K116">
            <v>3</v>
          </cell>
          <cell r="L116">
            <v>6</v>
          </cell>
          <cell r="M116">
            <v>3</v>
          </cell>
          <cell r="N116">
            <v>4</v>
          </cell>
          <cell r="O116">
            <v>6</v>
          </cell>
          <cell r="P116">
            <v>1.8715882505848711</v>
          </cell>
          <cell r="Q116">
            <v>1.8715882505848711</v>
          </cell>
          <cell r="R116">
            <v>1.8715882505848711</v>
          </cell>
          <cell r="S116">
            <v>1.8715882505848711</v>
          </cell>
          <cell r="T116">
            <v>1.8715882505848711</v>
          </cell>
          <cell r="U116">
            <v>1.8715882505848711</v>
          </cell>
          <cell r="V116">
            <v>1.8715882505848711</v>
          </cell>
          <cell r="W116">
            <v>1.8715882505848711</v>
          </cell>
          <cell r="X116">
            <v>1.8715882505848711</v>
          </cell>
          <cell r="Y116">
            <v>1.8715882505848711</v>
          </cell>
          <cell r="Z116">
            <v>1.8715882505848711</v>
          </cell>
          <cell r="AA116">
            <v>1.8715882505848711</v>
          </cell>
          <cell r="AB116">
            <v>1.8715882505848711</v>
          </cell>
          <cell r="AC116">
            <v>1.8715882505848711</v>
          </cell>
          <cell r="AD116">
            <v>1.8715882505848711</v>
          </cell>
          <cell r="AE116">
            <v>1.8715882505848711</v>
          </cell>
          <cell r="AF116">
            <v>1.8715882505848711</v>
          </cell>
          <cell r="AG116">
            <v>1.8715882505848711</v>
          </cell>
        </row>
        <row r="117">
          <cell r="B117" t="str">
            <v>Program Manager</v>
          </cell>
          <cell r="C117" t="str">
            <v>Default value</v>
          </cell>
          <cell r="D117">
            <v>0.38290598290598293</v>
          </cell>
          <cell r="E117">
            <v>0.51939911939911942</v>
          </cell>
          <cell r="F117">
            <v>1.9085729085729095</v>
          </cell>
          <cell r="G117">
            <v>0.95726495726495742</v>
          </cell>
          <cell r="H117">
            <v>1.2984977984977988</v>
          </cell>
          <cell r="I117">
            <v>2.8628593628593642</v>
          </cell>
          <cell r="J117">
            <v>0.26324786324786326</v>
          </cell>
          <cell r="K117">
            <v>0.35708689458689463</v>
          </cell>
          <cell r="L117">
            <v>1.3121438746438752</v>
          </cell>
          <cell r="M117">
            <v>0.65811965811965811</v>
          </cell>
          <cell r="N117">
            <v>0.89271723646723633</v>
          </cell>
          <cell r="O117">
            <v>1.9682158119658124</v>
          </cell>
          <cell r="P117">
            <v>2.5040064102564098E-8</v>
          </cell>
          <cell r="Q117">
            <v>2.5040064102564098E-8</v>
          </cell>
          <cell r="R117">
            <v>2.5040064102564098E-8</v>
          </cell>
          <cell r="S117">
            <v>2.5040064102564098E-8</v>
          </cell>
          <cell r="T117">
            <v>2.5040064102564098E-8</v>
          </cell>
          <cell r="U117">
            <v>2.5040064102564098E-8</v>
          </cell>
          <cell r="V117">
            <v>2.5040064102564098E-8</v>
          </cell>
          <cell r="W117">
            <v>2.5040064102564098E-8</v>
          </cell>
          <cell r="X117">
            <v>2.5040064102564098E-8</v>
          </cell>
          <cell r="Y117">
            <v>2.5040064102564098E-8</v>
          </cell>
          <cell r="Z117">
            <v>2.5040064102564098E-8</v>
          </cell>
          <cell r="AA117">
            <v>2.5040064102564098E-8</v>
          </cell>
          <cell r="AB117">
            <v>2.5040064102564098E-8</v>
          </cell>
          <cell r="AC117">
            <v>2.5040064102564098E-8</v>
          </cell>
          <cell r="AD117">
            <v>2.5040064102564098E-8</v>
          </cell>
          <cell r="AE117">
            <v>2.5040064102564098E-8</v>
          </cell>
          <cell r="AF117">
            <v>2.5040064102564098E-8</v>
          </cell>
          <cell r="AG117">
            <v>2.5040064102564098E-8</v>
          </cell>
        </row>
        <row r="118">
          <cell r="C118" t="str">
            <v>Default overridden !!!</v>
          </cell>
          <cell r="D118">
            <v>1.9145299145299149E-2</v>
          </cell>
          <cell r="E118">
            <v>2.5969955969955973E-2</v>
          </cell>
          <cell r="F118">
            <v>0.95428645428645476</v>
          </cell>
          <cell r="G118">
            <v>2.8717948717948721E-2</v>
          </cell>
          <cell r="H118">
            <v>3.8954933954933962E-2</v>
          </cell>
          <cell r="I118">
            <v>0.95428645428645476</v>
          </cell>
          <cell r="J118">
            <v>0.26324786324786326</v>
          </cell>
          <cell r="K118">
            <v>0.35708689458689463</v>
          </cell>
          <cell r="L118">
            <v>1.3121438746438752</v>
          </cell>
          <cell r="M118">
            <v>0.65811965811965811</v>
          </cell>
          <cell r="N118">
            <v>0.89271723646723633</v>
          </cell>
          <cell r="O118">
            <v>1.9682158119658124</v>
          </cell>
          <cell r="P118">
            <v>2.5040064102564098E-8</v>
          </cell>
          <cell r="Q118">
            <v>2.5040064102564098E-8</v>
          </cell>
          <cell r="R118">
            <v>2.5040064102564098E-8</v>
          </cell>
          <cell r="S118">
            <v>2.5040064102564098E-8</v>
          </cell>
          <cell r="T118">
            <v>2.5040064102564098E-8</v>
          </cell>
          <cell r="U118">
            <v>2.5040064102564098E-8</v>
          </cell>
          <cell r="V118">
            <v>2.5040064102564098E-8</v>
          </cell>
          <cell r="W118">
            <v>2.5040064102564098E-8</v>
          </cell>
          <cell r="X118">
            <v>2.5040064102564098E-8</v>
          </cell>
          <cell r="Y118">
            <v>2.5040064102564098E-8</v>
          </cell>
          <cell r="Z118">
            <v>2.5040064102564098E-8</v>
          </cell>
          <cell r="AA118">
            <v>2.5040064102564098E-8</v>
          </cell>
          <cell r="AB118">
            <v>2.5040064102564098E-8</v>
          </cell>
          <cell r="AC118">
            <v>2.5040064102564098E-8</v>
          </cell>
          <cell r="AD118">
            <v>2.5040064102564098E-8</v>
          </cell>
          <cell r="AE118">
            <v>2.5040064102564098E-8</v>
          </cell>
          <cell r="AF118">
            <v>2.5040064102564098E-8</v>
          </cell>
          <cell r="AG118">
            <v>2.5040064102564098E-8</v>
          </cell>
        </row>
        <row r="119">
          <cell r="B119" t="str">
            <v xml:space="preserve">Corp SG&amp;A               % of VAM            </v>
          </cell>
          <cell r="C119" t="str">
            <v>Default value</v>
          </cell>
          <cell r="D119">
            <v>0.20029128614932704</v>
          </cell>
          <cell r="E119">
            <v>0.20029128614932704</v>
          </cell>
          <cell r="F119">
            <v>0.20029128614932704</v>
          </cell>
          <cell r="G119">
            <v>0.20029128614932704</v>
          </cell>
          <cell r="H119">
            <v>0.20029128614932704</v>
          </cell>
          <cell r="I119">
            <v>0.20029128614932704</v>
          </cell>
          <cell r="J119">
            <v>0.12334786163765575</v>
          </cell>
          <cell r="K119">
            <v>0.12334786163765575</v>
          </cell>
          <cell r="L119">
            <v>0.12334786163765575</v>
          </cell>
          <cell r="M119">
            <v>0.12334786163765575</v>
          </cell>
          <cell r="N119">
            <v>0.12334786163765575</v>
          </cell>
          <cell r="O119">
            <v>0.12334786163765575</v>
          </cell>
          <cell r="P119">
            <v>0.12334786163765575</v>
          </cell>
          <cell r="Q119">
            <v>0.12334786163765575</v>
          </cell>
          <cell r="R119">
            <v>0.12334786163765575</v>
          </cell>
          <cell r="S119">
            <v>0.12334786163765575</v>
          </cell>
          <cell r="T119">
            <v>0.12334786163765575</v>
          </cell>
          <cell r="U119">
            <v>0.12334786163765575</v>
          </cell>
          <cell r="V119">
            <v>0.12334786163765575</v>
          </cell>
          <cell r="W119">
            <v>0.12334786163765575</v>
          </cell>
          <cell r="X119">
            <v>0.12334786163765575</v>
          </cell>
          <cell r="Y119">
            <v>0.12334786163765575</v>
          </cell>
          <cell r="Z119">
            <v>0.12334786163765575</v>
          </cell>
          <cell r="AA119">
            <v>0.12334786163765575</v>
          </cell>
          <cell r="AB119">
            <v>0.12334786163765575</v>
          </cell>
          <cell r="AC119">
            <v>0.12334786163765575</v>
          </cell>
          <cell r="AD119">
            <v>0.12334786163765575</v>
          </cell>
          <cell r="AE119">
            <v>0.12334786163765575</v>
          </cell>
          <cell r="AF119">
            <v>0.12334786163765575</v>
          </cell>
          <cell r="AG119">
            <v>0.12334786163765575</v>
          </cell>
        </row>
        <row r="120">
          <cell r="C120" t="str">
            <v>Override here -&gt;</v>
          </cell>
          <cell r="D120">
            <v>0.20029128614932704</v>
          </cell>
          <cell r="E120">
            <v>0.20029128614932704</v>
          </cell>
          <cell r="F120">
            <v>0.20029128614932704</v>
          </cell>
          <cell r="G120">
            <v>0.20029128614932704</v>
          </cell>
          <cell r="H120">
            <v>0.20029128614932704</v>
          </cell>
          <cell r="I120">
            <v>0.20029128614932704</v>
          </cell>
          <cell r="J120">
            <v>0.12334786163765575</v>
          </cell>
          <cell r="K120">
            <v>0.12334786163765575</v>
          </cell>
          <cell r="L120">
            <v>0.12334786163765575</v>
          </cell>
          <cell r="M120">
            <v>0.12334786163765575</v>
          </cell>
          <cell r="N120">
            <v>0.12334786163765575</v>
          </cell>
          <cell r="O120">
            <v>0.12334786163765575</v>
          </cell>
          <cell r="P120">
            <v>0.12334786163765575</v>
          </cell>
          <cell r="Q120">
            <v>0.12334786163765575</v>
          </cell>
          <cell r="R120">
            <v>0.12334786163765575</v>
          </cell>
          <cell r="S120">
            <v>0.12334786163765575</v>
          </cell>
          <cell r="T120">
            <v>0.12334786163765575</v>
          </cell>
          <cell r="U120">
            <v>0.12334786163765575</v>
          </cell>
          <cell r="V120">
            <v>0.12334786163765575</v>
          </cell>
          <cell r="W120">
            <v>0.12334786163765575</v>
          </cell>
          <cell r="X120">
            <v>0.12334786163765575</v>
          </cell>
          <cell r="Y120">
            <v>0.12334786163765575</v>
          </cell>
          <cell r="Z120">
            <v>0.12334786163765575</v>
          </cell>
          <cell r="AA120">
            <v>0.12334786163765575</v>
          </cell>
          <cell r="AB120">
            <v>0.12334786163765575</v>
          </cell>
          <cell r="AC120">
            <v>0.12334786163765575</v>
          </cell>
          <cell r="AD120">
            <v>0.12334786163765575</v>
          </cell>
          <cell r="AE120">
            <v>0.12334786163765575</v>
          </cell>
          <cell r="AF120">
            <v>0.12334786163765575</v>
          </cell>
          <cell r="AG120">
            <v>0.12334786163765575</v>
          </cell>
        </row>
        <row r="121">
          <cell r="B121" t="str">
            <v xml:space="preserve">Site SG&amp;A                % of VAM            </v>
          </cell>
          <cell r="C121" t="str">
            <v>Default value</v>
          </cell>
          <cell r="D121">
            <v>5.7599999999999998E-2</v>
          </cell>
          <cell r="E121">
            <v>5.7599999999999998E-2</v>
          </cell>
          <cell r="F121">
            <v>5.7599999999999998E-2</v>
          </cell>
          <cell r="G121">
            <v>5.7599999999999998E-2</v>
          </cell>
          <cell r="H121">
            <v>5.7599999999999998E-2</v>
          </cell>
          <cell r="I121">
            <v>5.7599999999999998E-2</v>
          </cell>
          <cell r="J121">
            <v>9.5000000000000001E-2</v>
          </cell>
          <cell r="K121">
            <v>9.5000000000000001E-2</v>
          </cell>
          <cell r="L121">
            <v>9.5000000000000001E-2</v>
          </cell>
          <cell r="M121">
            <v>9.5000000000000001E-2</v>
          </cell>
          <cell r="N121">
            <v>9.5000000000000001E-2</v>
          </cell>
          <cell r="O121">
            <v>9.5000000000000001E-2</v>
          </cell>
          <cell r="P121">
            <v>9.5000000000000001E-2</v>
          </cell>
          <cell r="Q121">
            <v>9.5000000000000001E-2</v>
          </cell>
          <cell r="R121">
            <v>9.5000000000000001E-2</v>
          </cell>
          <cell r="S121">
            <v>9.5000000000000001E-2</v>
          </cell>
          <cell r="T121">
            <v>9.5000000000000001E-2</v>
          </cell>
          <cell r="U121">
            <v>9.5000000000000001E-2</v>
          </cell>
          <cell r="V121">
            <v>9.5000000000000001E-2</v>
          </cell>
          <cell r="W121">
            <v>9.5000000000000001E-2</v>
          </cell>
          <cell r="X121">
            <v>9.5000000000000001E-2</v>
          </cell>
          <cell r="Y121">
            <v>9.5000000000000001E-2</v>
          </cell>
          <cell r="Z121">
            <v>9.5000000000000001E-2</v>
          </cell>
          <cell r="AA121">
            <v>9.5000000000000001E-2</v>
          </cell>
          <cell r="AB121">
            <v>9.5000000000000001E-2</v>
          </cell>
          <cell r="AC121">
            <v>9.5000000000000001E-2</v>
          </cell>
          <cell r="AD121">
            <v>9.5000000000000001E-2</v>
          </cell>
          <cell r="AE121">
            <v>9.5000000000000001E-2</v>
          </cell>
          <cell r="AF121">
            <v>9.5000000000000001E-2</v>
          </cell>
          <cell r="AG121">
            <v>9.5000000000000001E-2</v>
          </cell>
        </row>
        <row r="122">
          <cell r="C122" t="str">
            <v>Default overridden !!!</v>
          </cell>
          <cell r="D122">
            <v>1.0999999999999999E-2</v>
          </cell>
          <cell r="E122">
            <v>2.4199999999999999E-2</v>
          </cell>
          <cell r="F122">
            <v>5.16E-2</v>
          </cell>
          <cell r="G122">
            <v>3.9800000000000002E-2</v>
          </cell>
          <cell r="H122">
            <v>4.3299999999999998E-2</v>
          </cell>
          <cell r="I122">
            <v>8.0100000000000005E-2</v>
          </cell>
          <cell r="J122">
            <v>6.3500000000000001E-2</v>
          </cell>
          <cell r="K122">
            <v>6.9400000000000003E-2</v>
          </cell>
          <cell r="L122">
            <v>0.11269999999999999</v>
          </cell>
          <cell r="M122">
            <v>8.9700000000000002E-2</v>
          </cell>
          <cell r="N122">
            <v>9.3700000000000006E-2</v>
          </cell>
          <cell r="O122">
            <v>0.1176</v>
          </cell>
          <cell r="P122">
            <v>-2.898828801135496E-2</v>
          </cell>
          <cell r="Q122">
            <v>-2.898828801135496E-2</v>
          </cell>
          <cell r="R122">
            <v>9.5000000000000001E-2</v>
          </cell>
          <cell r="S122">
            <v>9.5000000000000001E-2</v>
          </cell>
          <cell r="T122">
            <v>9.5000000000000001E-2</v>
          </cell>
          <cell r="U122">
            <v>9.5000000000000001E-2</v>
          </cell>
          <cell r="V122">
            <v>9.5000000000000001E-2</v>
          </cell>
          <cell r="W122">
            <v>9.5000000000000001E-2</v>
          </cell>
          <cell r="X122">
            <v>9.5000000000000001E-2</v>
          </cell>
          <cell r="Y122">
            <v>9.5000000000000001E-2</v>
          </cell>
          <cell r="Z122">
            <v>9.5000000000000001E-2</v>
          </cell>
          <cell r="AA122">
            <v>9.5000000000000001E-2</v>
          </cell>
          <cell r="AB122">
            <v>9.5000000000000001E-2</v>
          </cell>
          <cell r="AC122">
            <v>9.5000000000000001E-2</v>
          </cell>
          <cell r="AD122">
            <v>9.5000000000000001E-2</v>
          </cell>
          <cell r="AE122">
            <v>9.5000000000000001E-2</v>
          </cell>
          <cell r="AF122">
            <v>9.5000000000000001E-2</v>
          </cell>
          <cell r="AG122">
            <v>9.5000000000000001E-2</v>
          </cell>
        </row>
        <row r="123">
          <cell r="B123" t="str">
            <v xml:space="preserve">Site MOH                 % of VAM            </v>
          </cell>
          <cell r="C123" t="str">
            <v>Default value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0.03</v>
          </cell>
          <cell r="K123">
            <v>0.03</v>
          </cell>
          <cell r="L123">
            <v>0.03</v>
          </cell>
          <cell r="M123">
            <v>0.03</v>
          </cell>
          <cell r="N123">
            <v>0.03</v>
          </cell>
          <cell r="O123">
            <v>0.03</v>
          </cell>
          <cell r="P123">
            <v>0.03</v>
          </cell>
          <cell r="Q123">
            <v>0.03</v>
          </cell>
          <cell r="R123">
            <v>0.03</v>
          </cell>
          <cell r="S123">
            <v>0.03</v>
          </cell>
          <cell r="T123">
            <v>0.03</v>
          </cell>
          <cell r="U123">
            <v>0.03</v>
          </cell>
          <cell r="V123">
            <v>0.03</v>
          </cell>
          <cell r="W123">
            <v>0.03</v>
          </cell>
          <cell r="X123">
            <v>0.03</v>
          </cell>
          <cell r="Y123">
            <v>0.03</v>
          </cell>
          <cell r="Z123">
            <v>0.03</v>
          </cell>
          <cell r="AA123">
            <v>0.03</v>
          </cell>
          <cell r="AB123">
            <v>0.03</v>
          </cell>
          <cell r="AC123">
            <v>0.03</v>
          </cell>
          <cell r="AD123">
            <v>0.03</v>
          </cell>
          <cell r="AE123">
            <v>0.03</v>
          </cell>
          <cell r="AF123">
            <v>0.03</v>
          </cell>
          <cell r="AG123">
            <v>0.03</v>
          </cell>
        </row>
        <row r="124">
          <cell r="C124" t="str">
            <v>Default overridden !!!</v>
          </cell>
          <cell r="D124">
            <v>0.01</v>
          </cell>
          <cell r="E124">
            <v>0.01</v>
          </cell>
          <cell r="F124">
            <v>0.01</v>
          </cell>
          <cell r="G124">
            <v>0.01</v>
          </cell>
          <cell r="H124">
            <v>0.01</v>
          </cell>
          <cell r="I124">
            <v>0.01</v>
          </cell>
          <cell r="J124">
            <v>0.04</v>
          </cell>
          <cell r="K124">
            <v>0.04</v>
          </cell>
          <cell r="L124">
            <v>0.04</v>
          </cell>
          <cell r="M124">
            <v>0.04</v>
          </cell>
          <cell r="N124">
            <v>0.04</v>
          </cell>
          <cell r="O124">
            <v>0.04</v>
          </cell>
          <cell r="P124">
            <v>0.03</v>
          </cell>
          <cell r="Q124">
            <v>0.03</v>
          </cell>
          <cell r="R124">
            <v>0.03</v>
          </cell>
          <cell r="S124">
            <v>0.03</v>
          </cell>
          <cell r="T124">
            <v>0.03</v>
          </cell>
          <cell r="U124">
            <v>0.03</v>
          </cell>
          <cell r="V124">
            <v>0.03</v>
          </cell>
          <cell r="W124">
            <v>0.03</v>
          </cell>
          <cell r="X124">
            <v>0.03</v>
          </cell>
          <cell r="Y124">
            <v>0.03</v>
          </cell>
          <cell r="Z124">
            <v>0.03</v>
          </cell>
          <cell r="AA124">
            <v>0.03</v>
          </cell>
          <cell r="AB124">
            <v>0.03</v>
          </cell>
          <cell r="AC124">
            <v>0.03</v>
          </cell>
          <cell r="AD124">
            <v>0.03</v>
          </cell>
          <cell r="AE124">
            <v>0.03</v>
          </cell>
          <cell r="AF124">
            <v>0.03</v>
          </cell>
          <cell r="AG124">
            <v>0.03</v>
          </cell>
        </row>
        <row r="125">
          <cell r="B125" t="str">
            <v>Warranty  as % of COGS</v>
          </cell>
          <cell r="C125" t="str">
            <v>Default value</v>
          </cell>
          <cell r="D125">
            <v>1.7248665048508812E-3</v>
          </cell>
          <cell r="E125">
            <v>1.7907225896188559E-3</v>
          </cell>
          <cell r="F125">
            <v>1.8581752769732405E-3</v>
          </cell>
          <cell r="G125">
            <v>1.797007648076994E-3</v>
          </cell>
          <cell r="H125">
            <v>1.7914582856423972E-3</v>
          </cell>
          <cell r="I125">
            <v>1.8654188701300654E-3</v>
          </cell>
          <cell r="J125">
            <v>1.0129960302164118E-3</v>
          </cell>
          <cell r="K125">
            <v>1.0332417454524587E-3</v>
          </cell>
          <cell r="L125">
            <v>1.1913750507367342E-3</v>
          </cell>
          <cell r="M125">
            <v>1.0929062150048239E-3</v>
          </cell>
          <cell r="N125">
            <v>1.0969864110219082E-3</v>
          </cell>
          <cell r="O125">
            <v>1.1558874938968858E-3</v>
          </cell>
          <cell r="P125">
            <v>1.4359140694046754E-5</v>
          </cell>
          <cell r="Q125">
            <v>1.4359140694046754E-5</v>
          </cell>
          <cell r="R125">
            <v>1.4359140694046754E-5</v>
          </cell>
          <cell r="S125">
            <v>1.4359140694046754E-5</v>
          </cell>
          <cell r="T125">
            <v>1.4359140694046754E-5</v>
          </cell>
          <cell r="U125">
            <v>1.4359140694046754E-5</v>
          </cell>
          <cell r="V125">
            <v>1.4359140694046754E-5</v>
          </cell>
          <cell r="W125">
            <v>1.4359140694046754E-5</v>
          </cell>
          <cell r="X125">
            <v>1.4359140694046754E-5</v>
          </cell>
          <cell r="Y125">
            <v>1.4359140694046754E-5</v>
          </cell>
          <cell r="Z125">
            <v>1.4359140694046754E-5</v>
          </cell>
          <cell r="AA125">
            <v>1.4359140694046754E-5</v>
          </cell>
          <cell r="AB125">
            <v>1.4359140694046754E-5</v>
          </cell>
          <cell r="AC125">
            <v>1.4359140694046754E-5</v>
          </cell>
          <cell r="AD125">
            <v>1.4359140694046754E-5</v>
          </cell>
          <cell r="AE125">
            <v>1.4359140694046754E-5</v>
          </cell>
          <cell r="AF125">
            <v>1.4359140694046754E-5</v>
          </cell>
          <cell r="AG125">
            <v>1.4359140694046754E-5</v>
          </cell>
        </row>
        <row r="126">
          <cell r="C126" t="str">
            <v>Override here -&gt;</v>
          </cell>
          <cell r="D126">
            <v>1.7248665048508812E-3</v>
          </cell>
          <cell r="E126">
            <v>1.7907225896188559E-3</v>
          </cell>
          <cell r="F126">
            <v>1.8581752769732405E-3</v>
          </cell>
          <cell r="G126">
            <v>1.797007648076994E-3</v>
          </cell>
          <cell r="H126">
            <v>1.7914582856423972E-3</v>
          </cell>
          <cell r="I126">
            <v>1.8654188701300654E-3</v>
          </cell>
          <cell r="J126">
            <v>1.0129960302164118E-3</v>
          </cell>
          <cell r="K126">
            <v>1.0332417454524587E-3</v>
          </cell>
          <cell r="L126">
            <v>1.1913750507367342E-3</v>
          </cell>
          <cell r="M126">
            <v>1.0929062150048239E-3</v>
          </cell>
          <cell r="N126">
            <v>1.0969864110219082E-3</v>
          </cell>
          <cell r="O126">
            <v>1.1558874938968858E-3</v>
          </cell>
          <cell r="P126">
            <v>1.4359140694046754E-5</v>
          </cell>
          <cell r="Q126">
            <v>1.4359140694046754E-5</v>
          </cell>
          <cell r="R126">
            <v>1.4359140694046754E-5</v>
          </cell>
          <cell r="S126">
            <v>1.4359140694046754E-5</v>
          </cell>
          <cell r="T126">
            <v>1.4359140694046754E-5</v>
          </cell>
          <cell r="U126">
            <v>1.4359140694046754E-5</v>
          </cell>
          <cell r="V126">
            <v>1.4359140694046754E-5</v>
          </cell>
          <cell r="W126">
            <v>1.4359140694046754E-5</v>
          </cell>
          <cell r="X126">
            <v>1.4359140694046754E-5</v>
          </cell>
          <cell r="Y126">
            <v>1.4359140694046754E-5</v>
          </cell>
          <cell r="Z126">
            <v>1.4359140694046754E-5</v>
          </cell>
          <cell r="AA126">
            <v>1.4359140694046754E-5</v>
          </cell>
          <cell r="AB126">
            <v>1.4359140694046754E-5</v>
          </cell>
          <cell r="AC126">
            <v>1.4359140694046754E-5</v>
          </cell>
          <cell r="AD126">
            <v>1.4359140694046754E-5</v>
          </cell>
          <cell r="AE126">
            <v>1.4359140694046754E-5</v>
          </cell>
          <cell r="AF126">
            <v>1.4359140694046754E-5</v>
          </cell>
          <cell r="AG126">
            <v>1.4359140694046754E-5</v>
          </cell>
        </row>
        <row r="127">
          <cell r="B127" t="str">
            <v>Month of Warranty</v>
          </cell>
          <cell r="C127" t="str">
            <v>Default value</v>
          </cell>
          <cell r="D127">
            <v>12</v>
          </cell>
          <cell r="E127">
            <v>12</v>
          </cell>
          <cell r="F127">
            <v>12</v>
          </cell>
          <cell r="G127">
            <v>12</v>
          </cell>
          <cell r="H127">
            <v>12</v>
          </cell>
          <cell r="I127">
            <v>12</v>
          </cell>
          <cell r="J127">
            <v>12</v>
          </cell>
          <cell r="K127">
            <v>12</v>
          </cell>
          <cell r="L127">
            <v>12</v>
          </cell>
          <cell r="M127">
            <v>12</v>
          </cell>
          <cell r="N127">
            <v>12</v>
          </cell>
          <cell r="O127">
            <v>12</v>
          </cell>
          <cell r="P127">
            <v>12</v>
          </cell>
          <cell r="Q127">
            <v>12</v>
          </cell>
          <cell r="R127">
            <v>12</v>
          </cell>
          <cell r="S127">
            <v>12</v>
          </cell>
          <cell r="T127">
            <v>12</v>
          </cell>
          <cell r="U127">
            <v>12</v>
          </cell>
          <cell r="V127">
            <v>12</v>
          </cell>
          <cell r="W127">
            <v>12</v>
          </cell>
          <cell r="X127">
            <v>12</v>
          </cell>
          <cell r="Y127">
            <v>12</v>
          </cell>
          <cell r="Z127">
            <v>12</v>
          </cell>
          <cell r="AA127">
            <v>12</v>
          </cell>
          <cell r="AB127">
            <v>12</v>
          </cell>
          <cell r="AC127">
            <v>12</v>
          </cell>
          <cell r="AD127">
            <v>12</v>
          </cell>
          <cell r="AE127">
            <v>12</v>
          </cell>
          <cell r="AF127">
            <v>12</v>
          </cell>
          <cell r="AG127">
            <v>12</v>
          </cell>
        </row>
        <row r="128">
          <cell r="C128" t="str">
            <v>Override here -&gt;</v>
          </cell>
          <cell r="D128">
            <v>12</v>
          </cell>
          <cell r="E128">
            <v>12</v>
          </cell>
          <cell r="F128">
            <v>12</v>
          </cell>
          <cell r="G128">
            <v>12</v>
          </cell>
          <cell r="H128">
            <v>12</v>
          </cell>
          <cell r="I128">
            <v>12</v>
          </cell>
          <cell r="J128">
            <v>12</v>
          </cell>
          <cell r="K128">
            <v>12</v>
          </cell>
          <cell r="L128">
            <v>12</v>
          </cell>
          <cell r="M128">
            <v>12</v>
          </cell>
          <cell r="N128">
            <v>12</v>
          </cell>
          <cell r="O128">
            <v>12</v>
          </cell>
          <cell r="P128">
            <v>12</v>
          </cell>
          <cell r="Q128">
            <v>12</v>
          </cell>
          <cell r="R128">
            <v>12</v>
          </cell>
          <cell r="S128">
            <v>12</v>
          </cell>
          <cell r="T128">
            <v>12</v>
          </cell>
          <cell r="U128">
            <v>12</v>
          </cell>
          <cell r="V128">
            <v>12</v>
          </cell>
          <cell r="W128">
            <v>12</v>
          </cell>
          <cell r="X128">
            <v>12</v>
          </cell>
          <cell r="Y128">
            <v>12</v>
          </cell>
          <cell r="Z128">
            <v>12</v>
          </cell>
          <cell r="AA128">
            <v>12</v>
          </cell>
          <cell r="AB128">
            <v>12</v>
          </cell>
          <cell r="AC128">
            <v>12</v>
          </cell>
          <cell r="AD128">
            <v>12</v>
          </cell>
          <cell r="AE128">
            <v>12</v>
          </cell>
          <cell r="AF128">
            <v>12</v>
          </cell>
          <cell r="AG128">
            <v>12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3">
          <cell r="B13" t="str">
            <v>DELIVERY MODEL TABLE</v>
          </cell>
          <cell r="D13" t="str">
            <v>ULV</v>
          </cell>
          <cell r="E13" t="str">
            <v>VLV</v>
          </cell>
          <cell r="F13" t="str">
            <v>LV</v>
          </cell>
          <cell r="G13" t="str">
            <v>MV</v>
          </cell>
          <cell r="H13" t="str">
            <v>HV</v>
          </cell>
          <cell r="I13" t="str">
            <v>VHV</v>
          </cell>
          <cell r="J13" t="str">
            <v>SMALL BOX</v>
          </cell>
          <cell r="K13" t="str">
            <v>MEDIUM BOX</v>
          </cell>
          <cell r="L13" t="str">
            <v>LARGE BOX</v>
          </cell>
        </row>
        <row r="14">
          <cell r="B14">
            <v>1</v>
          </cell>
          <cell r="C14">
            <v>2</v>
          </cell>
          <cell r="D14">
            <v>3</v>
          </cell>
          <cell r="E14">
            <v>4</v>
          </cell>
          <cell r="F14">
            <v>5</v>
          </cell>
          <cell r="G14">
            <v>6</v>
          </cell>
          <cell r="H14">
            <v>7</v>
          </cell>
          <cell r="I14">
            <v>8</v>
          </cell>
          <cell r="J14">
            <v>9</v>
          </cell>
          <cell r="K14">
            <v>10</v>
          </cell>
          <cell r="L14">
            <v>11</v>
          </cell>
        </row>
        <row r="15">
          <cell r="B15" t="str">
            <v>Annual million placemt. Max value</v>
          </cell>
          <cell r="C15" t="str">
            <v>Millions placemt./year</v>
          </cell>
          <cell r="D15">
            <v>0.46800000000000003</v>
          </cell>
          <cell r="E15">
            <v>2.6520000000000001</v>
          </cell>
          <cell r="F15">
            <v>8.3095999999999997</v>
          </cell>
          <cell r="G15">
            <v>27.993333333333332</v>
          </cell>
          <cell r="H15">
            <v>183.80084210526317</v>
          </cell>
          <cell r="I15">
            <v>550.90879999999947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0.624</v>
          </cell>
          <cell r="E16">
            <v>2.8288000000000002</v>
          </cell>
          <cell r="F16">
            <v>8.4863999999999997</v>
          </cell>
          <cell r="G16">
            <v>27.404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Line Max Speed Default</v>
          </cell>
          <cell r="D17">
            <v>6000</v>
          </cell>
          <cell r="E17">
            <v>6800</v>
          </cell>
          <cell r="F17">
            <v>6800</v>
          </cell>
          <cell r="G17">
            <v>10979.166666666666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SMT params</v>
          </cell>
        </row>
        <row r="19">
          <cell r="B19" t="str">
            <v>Default Line config_Legacy Flex</v>
          </cell>
          <cell r="D19" t="str">
            <v>STD-1xCP8</v>
          </cell>
          <cell r="E19" t="str">
            <v>STD-1xCP8</v>
          </cell>
          <cell r="F19" t="str">
            <v>STD-1xCP8</v>
          </cell>
          <cell r="G19" t="str">
            <v>STD-2xCP6</v>
          </cell>
          <cell r="H19" t="str">
            <v>STD-1xCM402A+CM402C</v>
          </cell>
          <cell r="I19" t="str">
            <v>STD-2xX4A+X4C</v>
          </cell>
          <cell r="J19" t="str">
            <v>STD-1xCP6</v>
          </cell>
          <cell r="K19" t="str">
            <v>STD-1xCP6</v>
          </cell>
          <cell r="L19" t="str">
            <v>STD-1xCP6</v>
          </cell>
        </row>
        <row r="20">
          <cell r="B20" t="str">
            <v>Default Line config_Legacy SLR</v>
          </cell>
          <cell r="D20" t="str">
            <v>STD-1xCP8</v>
          </cell>
          <cell r="E20" t="str">
            <v>STD-1xCP8</v>
          </cell>
          <cell r="F20" t="str">
            <v>STD-1xCP8</v>
          </cell>
          <cell r="G20" t="str">
            <v>STD-2xCP6</v>
          </cell>
          <cell r="H20" t="str">
            <v>STD-NXT_M6X8</v>
          </cell>
          <cell r="I20" t="str">
            <v>STD-NXT_M3X14</v>
          </cell>
          <cell r="J20" t="str">
            <v>STD-1xCP6</v>
          </cell>
          <cell r="K20" t="str">
            <v>STD-1xCP6</v>
          </cell>
          <cell r="L20" t="str">
            <v>STD-1xCP6</v>
          </cell>
        </row>
        <row r="21">
          <cell r="B21" t="str">
            <v>Line balancing Factor</v>
          </cell>
          <cell r="C21" t="str">
            <v>Split Chip/IC</v>
          </cell>
          <cell r="D21">
            <v>0.75</v>
          </cell>
          <cell r="E21">
            <v>0.75</v>
          </cell>
          <cell r="F21">
            <v>0.75</v>
          </cell>
          <cell r="G21">
            <v>0.85</v>
          </cell>
          <cell r="H21">
            <v>0.95</v>
          </cell>
          <cell r="I21">
            <v>0.95</v>
          </cell>
          <cell r="J21">
            <v>1</v>
          </cell>
          <cell r="K21">
            <v>1</v>
          </cell>
          <cell r="L21">
            <v>1</v>
          </cell>
        </row>
        <row r="22">
          <cell r="B22" t="str">
            <v>Utilization</v>
          </cell>
          <cell r="C22" t="str">
            <v>in Hour per week</v>
          </cell>
          <cell r="D22">
            <v>2</v>
          </cell>
          <cell r="E22">
            <v>8</v>
          </cell>
          <cell r="F22">
            <v>24</v>
          </cell>
          <cell r="G22">
            <v>48</v>
          </cell>
          <cell r="H22">
            <v>144</v>
          </cell>
          <cell r="I22">
            <v>144</v>
          </cell>
          <cell r="J22">
            <v>1</v>
          </cell>
          <cell r="K22">
            <v>1</v>
          </cell>
          <cell r="L22">
            <v>1</v>
          </cell>
        </row>
        <row r="23">
          <cell r="B23" t="str">
            <v>Efficiency</v>
          </cell>
          <cell r="D23">
            <v>0.75</v>
          </cell>
          <cell r="E23">
            <v>0.85</v>
          </cell>
          <cell r="F23">
            <v>0.85</v>
          </cell>
          <cell r="G23">
            <v>0.85</v>
          </cell>
          <cell r="H23">
            <v>0.9</v>
          </cell>
          <cell r="I23">
            <v>0.95</v>
          </cell>
          <cell r="J23">
            <v>1</v>
          </cell>
          <cell r="K23">
            <v>1</v>
          </cell>
          <cell r="L23">
            <v>1</v>
          </cell>
        </row>
        <row r="24">
          <cell r="B24" t="str">
            <v>Double sided SMT speed factor</v>
          </cell>
          <cell r="D24">
            <v>1.125</v>
          </cell>
          <cell r="E24">
            <v>1.1000000000000001</v>
          </cell>
          <cell r="F24">
            <v>1.08</v>
          </cell>
          <cell r="G24">
            <v>1.05</v>
          </cell>
          <cell r="H24">
            <v>1.0149999999999999</v>
          </cell>
          <cell r="I24">
            <v>1.0049999999999999</v>
          </cell>
          <cell r="J24">
            <v>1</v>
          </cell>
          <cell r="K24">
            <v>1</v>
          </cell>
          <cell r="L24">
            <v>1</v>
          </cell>
        </row>
        <row r="25">
          <cell r="B25" t="str">
            <v>SMT line item ratio</v>
          </cell>
          <cell r="C25" t="str">
            <v>% of total line items</v>
          </cell>
          <cell r="D25">
            <v>0.8</v>
          </cell>
          <cell r="E25">
            <v>0.8</v>
          </cell>
          <cell r="F25">
            <v>0.85</v>
          </cell>
          <cell r="G25">
            <v>0.85</v>
          </cell>
          <cell r="H25">
            <v>0.9</v>
          </cell>
          <cell r="I25">
            <v>0.9</v>
          </cell>
          <cell r="J25">
            <v>1</v>
          </cell>
          <cell r="K25">
            <v>1</v>
          </cell>
          <cell r="L25">
            <v>1</v>
          </cell>
        </row>
        <row r="26">
          <cell r="B26" t="str">
            <v>NXT Delivery Model Factors</v>
          </cell>
        </row>
        <row r="27">
          <cell r="B27" t="str">
            <v>NXT_M6X6</v>
          </cell>
          <cell r="C27" t="str">
            <v>% of Nominal Line Speed</v>
          </cell>
          <cell r="D27">
            <v>9.119927040583678E-2</v>
          </cell>
          <cell r="E27">
            <v>0.14212873310000532</v>
          </cell>
          <cell r="F27">
            <v>0.19394275225545046</v>
          </cell>
          <cell r="G27">
            <v>0.49557339390341476</v>
          </cell>
          <cell r="H27">
            <v>0.78975902639542994</v>
          </cell>
          <cell r="I27">
            <v>0.9444400436445779</v>
          </cell>
        </row>
        <row r="28">
          <cell r="B28" t="str">
            <v>NXT_M6X8</v>
          </cell>
          <cell r="C28" t="str">
            <v>% of Nominal Line Speed</v>
          </cell>
          <cell r="D28">
            <v>8.4745762711864417E-2</v>
          </cell>
          <cell r="E28">
            <v>0.10494831295586925</v>
          </cell>
          <cell r="F28">
            <v>0.19264241174780741</v>
          </cell>
          <cell r="G28">
            <v>0.49263972787519694</v>
          </cell>
          <cell r="H28">
            <v>0.78372125961946915</v>
          </cell>
          <cell r="I28">
            <v>0.93927278419835003</v>
          </cell>
        </row>
        <row r="29">
          <cell r="B29" t="str">
            <v>NXT_M6X10</v>
          </cell>
          <cell r="C29" t="str">
            <v>% of Nominal Line Speed</v>
          </cell>
          <cell r="D29">
            <v>9.7412480974124818E-2</v>
          </cell>
          <cell r="E29">
            <v>0.12033306473274254</v>
          </cell>
          <cell r="F29">
            <v>0.19750715792000273</v>
          </cell>
          <cell r="G29">
            <v>0.48857033801263838</v>
          </cell>
          <cell r="H29">
            <v>0.77132356450766115</v>
          </cell>
          <cell r="I29">
            <v>0.94054045906613959</v>
          </cell>
        </row>
        <row r="30">
          <cell r="B30" t="str">
            <v>NXT_M3X6</v>
          </cell>
          <cell r="C30" t="str">
            <v>% of Nominal Line Speed</v>
          </cell>
          <cell r="D30">
            <v>0.10256410256410256</v>
          </cell>
          <cell r="E30">
            <v>0.12066365007541478</v>
          </cell>
          <cell r="F30">
            <v>0.19639934533551578</v>
          </cell>
          <cell r="G30">
            <v>0.49154560609668968</v>
          </cell>
          <cell r="H30">
            <v>0.78263200214419737</v>
          </cell>
          <cell r="I30">
            <v>0.94457532198225347</v>
          </cell>
        </row>
        <row r="31">
          <cell r="B31" t="str">
            <v>NXT_M3X8</v>
          </cell>
          <cell r="C31" t="str">
            <v>% of Nominal Line Speed</v>
          </cell>
          <cell r="D31">
            <v>0.1045751633986928</v>
          </cell>
          <cell r="E31">
            <v>0.11995386389850057</v>
          </cell>
          <cell r="F31">
            <v>0.19436059780608114</v>
          </cell>
          <cell r="G31">
            <v>0.48952831906756478</v>
          </cell>
          <cell r="H31">
            <v>0.77064972330395576</v>
          </cell>
          <cell r="I31">
            <v>0.93979568720941553</v>
          </cell>
        </row>
        <row r="32">
          <cell r="B32" t="str">
            <v>NXT_M3X10</v>
          </cell>
          <cell r="C32" t="str">
            <v>% of Nominal Line Speed</v>
          </cell>
          <cell r="D32">
            <v>9.4117647058823459E-2</v>
          </cell>
          <cell r="E32">
            <v>0.11810841983852365</v>
          </cell>
          <cell r="F32">
            <v>0.1978944268571009</v>
          </cell>
          <cell r="G32">
            <v>0.48952831906756544</v>
          </cell>
          <cell r="H32">
            <v>0.78048780487804825</v>
          </cell>
          <cell r="I32">
            <v>0.94445583111293241</v>
          </cell>
        </row>
        <row r="33">
          <cell r="B33" t="str">
            <v>Line Speed Complexity params</v>
          </cell>
        </row>
        <row r="34">
          <cell r="B34">
            <v>2</v>
          </cell>
          <cell r="C34">
            <v>3</v>
          </cell>
          <cell r="D34">
            <v>4</v>
          </cell>
          <cell r="E34">
            <v>5</v>
          </cell>
          <cell r="F34">
            <v>6</v>
          </cell>
          <cell r="G34">
            <v>7</v>
          </cell>
          <cell r="H34">
            <v>8</v>
          </cell>
          <cell r="I34">
            <v>9</v>
          </cell>
        </row>
        <row r="35">
          <cell r="B35" t="str">
            <v>PER Adder - Very Simple (VS)</v>
          </cell>
          <cell r="C35" t="str">
            <v>% on LS</v>
          </cell>
          <cell r="D35">
            <v>1.3216491165447086</v>
          </cell>
          <cell r="E35">
            <v>1.2053735616362937</v>
          </cell>
          <cell r="F35">
            <v>1.1503924646781791</v>
          </cell>
          <cell r="G35">
            <v>1.1264940626824997</v>
          </cell>
          <cell r="H35">
            <v>1.1164161439223579</v>
          </cell>
          <cell r="I35">
            <v>1.1094218533886586</v>
          </cell>
        </row>
        <row r="36">
          <cell r="B36" t="str">
            <v>PER Adder - Simple Complexity (SC)</v>
          </cell>
          <cell r="C36" t="str">
            <v>% on LS</v>
          </cell>
          <cell r="D36">
            <v>1.1600035695163309</v>
          </cell>
          <cell r="E36">
            <v>1.1022683477399111</v>
          </cell>
          <cell r="F36">
            <v>1.0749607535321823</v>
          </cell>
          <cell r="G36">
            <v>1.0631042761663747</v>
          </cell>
          <cell r="H36">
            <v>1.0581133861995502</v>
          </cell>
          <cell r="I36">
            <v>1.0546445366528356</v>
          </cell>
        </row>
        <row r="37">
          <cell r="B37" t="str">
            <v>PER Adder - Mid Complexity (MC)</v>
          </cell>
          <cell r="C37" t="str">
            <v>% on LS</v>
          </cell>
          <cell r="D37">
            <v>1</v>
          </cell>
          <cell r="E37">
            <v>1</v>
          </cell>
          <cell r="F37">
            <v>1</v>
          </cell>
          <cell r="G37">
            <v>1</v>
          </cell>
          <cell r="H37">
            <v>1</v>
          </cell>
          <cell r="I37">
            <v>1</v>
          </cell>
        </row>
        <row r="38">
          <cell r="B38" t="str">
            <v>PER Adder - High Complexity (HC)</v>
          </cell>
          <cell r="C38" t="str">
            <v>% on LS</v>
          </cell>
          <cell r="D38">
            <v>0.79486294092647669</v>
          </cell>
          <cell r="E38">
            <v>0.8672437760647036</v>
          </cell>
          <cell r="F38">
            <v>0.90238458188153292</v>
          </cell>
          <cell r="G38">
            <v>0.91838604943443658</v>
          </cell>
          <cell r="H38">
            <v>0.92546429016577325</v>
          </cell>
          <cell r="I38">
            <v>0.93031609195402298</v>
          </cell>
        </row>
        <row r="39">
          <cell r="B39" t="str">
            <v>Theoretical Pure Time STD-1XTurret Machine</v>
          </cell>
          <cell r="C39" t="str">
            <v>% on MPS</v>
          </cell>
          <cell r="D39">
            <v>0.75</v>
          </cell>
          <cell r="E39">
            <v>0.85</v>
          </cell>
          <cell r="F39">
            <v>0.88749999999999996</v>
          </cell>
          <cell r="G39">
            <v>0.92500000000000004</v>
          </cell>
          <cell r="H39">
            <v>0.95833333333333337</v>
          </cell>
          <cell r="I39">
            <v>0.98958333333333337</v>
          </cell>
        </row>
        <row r="40">
          <cell r="B40" t="str">
            <v>Theoretical Pure Time STD-2XTurret Machine</v>
          </cell>
          <cell r="C40" t="str">
            <v>% on MPS</v>
          </cell>
          <cell r="D40">
            <v>0.55000000000000004</v>
          </cell>
          <cell r="E40">
            <v>0.73</v>
          </cell>
          <cell r="F40">
            <v>0.79749999999999999</v>
          </cell>
          <cell r="G40">
            <v>0.86499999999999999</v>
          </cell>
          <cell r="H40">
            <v>0.92500000000000004</v>
          </cell>
          <cell r="I40">
            <v>0.98124999999999996</v>
          </cell>
        </row>
        <row r="41">
          <cell r="B41" t="str">
            <v>PER Adder - Very Simple (VS)</v>
          </cell>
          <cell r="C41" t="str">
            <v>% on LS</v>
          </cell>
          <cell r="D41">
            <v>1.2612440191387562</v>
          </cell>
          <cell r="E41">
            <v>1.1679300526485441</v>
          </cell>
          <cell r="F41">
            <v>1.1223943148688047</v>
          </cell>
          <cell r="G41">
            <v>1.1011752506049084</v>
          </cell>
          <cell r="H41">
            <v>1.0915671242645748</v>
          </cell>
          <cell r="I41">
            <v>1.0851068301225919</v>
          </cell>
        </row>
        <row r="42">
          <cell r="B42" t="str">
            <v>PER Adder - Simple Complexity (SC)</v>
          </cell>
          <cell r="C42" t="str">
            <v>% on LS</v>
          </cell>
          <cell r="D42">
            <v>1.1291935038645562</v>
          </cell>
          <cell r="E42">
            <v>1.0832760287955299</v>
          </cell>
          <cell r="F42">
            <v>1.0608281705539357</v>
          </cell>
          <cell r="G42">
            <v>1.0503737469754579</v>
          </cell>
          <cell r="H42">
            <v>1.0456460280671369</v>
          </cell>
          <cell r="I42">
            <v>1.0424588441330997</v>
          </cell>
        </row>
        <row r="43">
          <cell r="B43" t="str">
            <v>PER Adder - Mid Complexity (MC)</v>
          </cell>
          <cell r="C43" t="str">
            <v>% on LS</v>
          </cell>
          <cell r="D43">
            <v>1</v>
          </cell>
          <cell r="E43">
            <v>1</v>
          </cell>
          <cell r="F43">
            <v>1</v>
          </cell>
          <cell r="G43">
            <v>1</v>
          </cell>
          <cell r="H43">
            <v>1</v>
          </cell>
          <cell r="I43">
            <v>1</v>
          </cell>
        </row>
        <row r="44">
          <cell r="B44" t="str">
            <v>PER Adder - High Complexity (HC)</v>
          </cell>
          <cell r="C44" t="str">
            <v>% on LS</v>
          </cell>
          <cell r="D44">
            <v>0.78649959883662601</v>
          </cell>
          <cell r="E44">
            <v>0.86089535983491416</v>
          </cell>
          <cell r="F44">
            <v>0.89793019480519476</v>
          </cell>
          <cell r="G44">
            <v>0.91551246022541399</v>
          </cell>
          <cell r="H44">
            <v>0.92356356252115257</v>
          </cell>
          <cell r="I44">
            <v>0.92897390272835123</v>
          </cell>
        </row>
        <row r="45">
          <cell r="B45" t="str">
            <v>Theoretical Pure Time STD-6xModule</v>
          </cell>
          <cell r="C45" t="str">
            <v>% on MPS</v>
          </cell>
          <cell r="D45">
            <v>0.85</v>
          </cell>
          <cell r="E45">
            <v>0.91</v>
          </cell>
          <cell r="F45">
            <v>0.9325</v>
          </cell>
          <cell r="G45">
            <v>0.95499999999999996</v>
          </cell>
          <cell r="H45">
            <v>0.97499999999999998</v>
          </cell>
          <cell r="I45">
            <v>0.99375000000000002</v>
          </cell>
        </row>
        <row r="46">
          <cell r="B46" t="str">
            <v>Theoretical Pure Time STD-8xModule</v>
          </cell>
          <cell r="C46" t="str">
            <v>% on MPS</v>
          </cell>
          <cell r="D46">
            <v>0.8</v>
          </cell>
          <cell r="E46">
            <v>0.88</v>
          </cell>
          <cell r="F46">
            <v>0.91</v>
          </cell>
          <cell r="G46">
            <v>0.94</v>
          </cell>
          <cell r="H46">
            <v>0.96666666666666667</v>
          </cell>
          <cell r="I46">
            <v>0.9916666666666667</v>
          </cell>
        </row>
        <row r="47">
          <cell r="B47" t="str">
            <v>Theoretical Pure Time STD-10xModule</v>
          </cell>
          <cell r="C47" t="str">
            <v>% on MPS</v>
          </cell>
          <cell r="D47">
            <v>0.75</v>
          </cell>
          <cell r="E47">
            <v>0.85</v>
          </cell>
          <cell r="F47">
            <v>0.88749999999999996</v>
          </cell>
          <cell r="G47">
            <v>0.92500000000000004</v>
          </cell>
          <cell r="H47">
            <v>0.95833333333333337</v>
          </cell>
          <cell r="I47">
            <v>0.98958333333333337</v>
          </cell>
        </row>
        <row r="48">
          <cell r="B48" t="str">
            <v>Theoretical Pure Time STD-12xModule</v>
          </cell>
          <cell r="C48" t="str">
            <v>% on MPS</v>
          </cell>
          <cell r="D48">
            <v>0.7</v>
          </cell>
          <cell r="E48">
            <v>0.82</v>
          </cell>
          <cell r="F48">
            <v>0.86499999999999999</v>
          </cell>
          <cell r="G48">
            <v>0.91</v>
          </cell>
          <cell r="H48">
            <v>0.95</v>
          </cell>
          <cell r="I48">
            <v>0.98750000000000004</v>
          </cell>
        </row>
        <row r="49">
          <cell r="B49" t="str">
            <v>PER Adder - Very Simple (VS)</v>
          </cell>
          <cell r="C49" t="str">
            <v>% on LS</v>
          </cell>
          <cell r="D49">
            <v>1</v>
          </cell>
          <cell r="E49">
            <v>1</v>
          </cell>
          <cell r="F49">
            <v>1</v>
          </cell>
          <cell r="G49">
            <v>1</v>
          </cell>
          <cell r="H49">
            <v>1</v>
          </cell>
          <cell r="I49">
            <v>1</v>
          </cell>
        </row>
        <row r="50">
          <cell r="B50" t="str">
            <v>PER Adder - Simple Complexity (SC)</v>
          </cell>
          <cell r="C50" t="str">
            <v>% on LS</v>
          </cell>
          <cell r="D50">
            <v>1</v>
          </cell>
          <cell r="E50">
            <v>1</v>
          </cell>
          <cell r="F50">
            <v>1</v>
          </cell>
          <cell r="G50">
            <v>1</v>
          </cell>
          <cell r="H50">
            <v>1</v>
          </cell>
          <cell r="I50">
            <v>1</v>
          </cell>
        </row>
        <row r="51">
          <cell r="B51" t="str">
            <v>PER Adder - Mid Complexity (MC)</v>
          </cell>
          <cell r="C51" t="str">
            <v>% on LS</v>
          </cell>
          <cell r="D51">
            <v>1</v>
          </cell>
          <cell r="E51">
            <v>1</v>
          </cell>
          <cell r="F51">
            <v>1</v>
          </cell>
          <cell r="G51">
            <v>1</v>
          </cell>
          <cell r="H51">
            <v>1</v>
          </cell>
          <cell r="I51">
            <v>1</v>
          </cell>
        </row>
        <row r="52">
          <cell r="B52" t="str">
            <v>PER Adder - High Complexity (HC)</v>
          </cell>
          <cell r="C52" t="str">
            <v>% on LS</v>
          </cell>
          <cell r="D52">
            <v>1</v>
          </cell>
          <cell r="E52">
            <v>1</v>
          </cell>
          <cell r="F52">
            <v>1</v>
          </cell>
          <cell r="G52">
            <v>1</v>
          </cell>
          <cell r="H52">
            <v>1</v>
          </cell>
          <cell r="I52">
            <v>1</v>
          </cell>
        </row>
        <row r="53">
          <cell r="B53" t="str">
            <v>Theoretical Pure Time STD-Europl</v>
          </cell>
          <cell r="C53" t="str">
            <v>% on MPS</v>
          </cell>
          <cell r="D53">
            <v>0.85</v>
          </cell>
          <cell r="E53">
            <v>0.91</v>
          </cell>
          <cell r="F53">
            <v>0.9325</v>
          </cell>
          <cell r="G53">
            <v>0.95499999999999996</v>
          </cell>
          <cell r="H53">
            <v>0.97499999999999998</v>
          </cell>
          <cell r="I53">
            <v>0.99375000000000002</v>
          </cell>
        </row>
        <row r="54">
          <cell r="B54" t="str">
            <v>PER Adder - Very Simple (VS)</v>
          </cell>
          <cell r="C54" t="str">
            <v>% on LS</v>
          </cell>
          <cell r="D54">
            <v>1.2384061981184289</v>
          </cell>
          <cell r="E54">
            <v>1.152093352799725</v>
          </cell>
          <cell r="F54">
            <v>1.1114378078817733</v>
          </cell>
          <cell r="G54">
            <v>1.0939496314496313</v>
          </cell>
          <cell r="H54">
            <v>1.0866724473295681</v>
          </cell>
          <cell r="I54">
            <v>1.0816013179571664</v>
          </cell>
        </row>
        <row r="55">
          <cell r="B55" t="str">
            <v>PER Adder - Simple Complexity (SC)</v>
          </cell>
          <cell r="C55" t="str">
            <v>% on LS</v>
          </cell>
          <cell r="D55">
            <v>1.1188451162147208</v>
          </cell>
          <cell r="E55">
            <v>1.0758631054620404</v>
          </cell>
          <cell r="F55">
            <v>1.0556149938423645</v>
          </cell>
          <cell r="G55">
            <v>1.0469114711302212</v>
          </cell>
          <cell r="H55">
            <v>1.043294040449017</v>
          </cell>
          <cell r="I55">
            <v>1.0407710049423393</v>
          </cell>
        </row>
        <row r="56">
          <cell r="B56" t="str">
            <v>PER Adder - Mid Complexity (MC)</v>
          </cell>
          <cell r="C56" t="str">
            <v>% on LS</v>
          </cell>
          <cell r="D56">
            <v>1</v>
          </cell>
          <cell r="E56">
            <v>1</v>
          </cell>
          <cell r="F56">
            <v>1</v>
          </cell>
          <cell r="G56">
            <v>1</v>
          </cell>
          <cell r="H56">
            <v>1</v>
          </cell>
          <cell r="I56">
            <v>1</v>
          </cell>
        </row>
        <row r="57">
          <cell r="B57" t="str">
            <v>PER Adder - High Complexity (HC)</v>
          </cell>
          <cell r="C57" t="str">
            <v>% on LS</v>
          </cell>
          <cell r="D57">
            <v>0.80351584117321528</v>
          </cell>
          <cell r="E57">
            <v>0.8743773617313636</v>
          </cell>
          <cell r="F57">
            <v>0.90777016625615747</v>
          </cell>
          <cell r="G57">
            <v>0.9220957463144962</v>
          </cell>
          <cell r="H57">
            <v>0.92803074687727038</v>
          </cell>
          <cell r="I57">
            <v>0.93218012081274026</v>
          </cell>
        </row>
        <row r="58">
          <cell r="B58" t="str">
            <v>Theoretical Pure Time STD-1XModule</v>
          </cell>
          <cell r="C58" t="str">
            <v>% on MPS</v>
          </cell>
          <cell r="D58">
            <v>0.83333333333333337</v>
          </cell>
          <cell r="E58">
            <v>0.9</v>
          </cell>
          <cell r="F58">
            <v>0.92500000000000004</v>
          </cell>
          <cell r="G58">
            <v>0.95</v>
          </cell>
          <cell r="H58">
            <v>0.97222222222222221</v>
          </cell>
          <cell r="I58">
            <v>0.99305555555555558</v>
          </cell>
        </row>
        <row r="59">
          <cell r="B59" t="str">
            <v>Theoretical Pure Time STD-2XTModule</v>
          </cell>
          <cell r="C59" t="str">
            <v>% on MPS</v>
          </cell>
          <cell r="D59">
            <v>0.7</v>
          </cell>
          <cell r="E59">
            <v>0.82</v>
          </cell>
          <cell r="F59">
            <v>0.86499999999999999</v>
          </cell>
          <cell r="G59">
            <v>0.91</v>
          </cell>
          <cell r="H59">
            <v>0.95</v>
          </cell>
          <cell r="I59">
            <v>0.98750000000000004</v>
          </cell>
        </row>
        <row r="61">
          <cell r="B61" t="str">
            <v>Manual ASSY params</v>
          </cell>
        </row>
        <row r="62">
          <cell r="B62" t="str">
            <v xml:space="preserve">Handload rate </v>
          </cell>
          <cell r="C62" t="str">
            <v>Comps per hour</v>
          </cell>
          <cell r="D62">
            <v>360</v>
          </cell>
          <cell r="E62">
            <v>360</v>
          </cell>
          <cell r="F62">
            <v>360</v>
          </cell>
          <cell r="G62">
            <v>360</v>
          </cell>
          <cell r="H62">
            <v>480</v>
          </cell>
          <cell r="I62">
            <v>480</v>
          </cell>
          <cell r="J62">
            <v>240</v>
          </cell>
          <cell r="K62">
            <v>240</v>
          </cell>
          <cell r="L62">
            <v>240</v>
          </cell>
        </row>
        <row r="63">
          <cell r="B63" t="str">
            <v xml:space="preserve">Handsoldering rate </v>
          </cell>
          <cell r="C63" t="str">
            <v>Comps per hour</v>
          </cell>
          <cell r="D63">
            <v>120</v>
          </cell>
          <cell r="E63">
            <v>120</v>
          </cell>
          <cell r="F63">
            <v>120</v>
          </cell>
          <cell r="G63">
            <v>120</v>
          </cell>
          <cell r="H63">
            <v>120</v>
          </cell>
          <cell r="I63">
            <v>120</v>
          </cell>
          <cell r="J63">
            <v>120</v>
          </cell>
          <cell r="K63">
            <v>120</v>
          </cell>
          <cell r="L63">
            <v>120</v>
          </cell>
        </row>
        <row r="64">
          <cell r="B64" t="str">
            <v>Mechanical Assy rate</v>
          </cell>
          <cell r="C64" t="str">
            <v>Comps per hour</v>
          </cell>
          <cell r="D64">
            <v>240</v>
          </cell>
          <cell r="E64">
            <v>240</v>
          </cell>
          <cell r="F64">
            <v>300</v>
          </cell>
          <cell r="G64">
            <v>300</v>
          </cell>
          <cell r="H64">
            <v>360</v>
          </cell>
          <cell r="I64">
            <v>360</v>
          </cell>
          <cell r="J64">
            <v>120</v>
          </cell>
          <cell r="K64">
            <v>120</v>
          </cell>
          <cell r="L64">
            <v>120</v>
          </cell>
        </row>
        <row r="65">
          <cell r="B65" t="str">
            <v xml:space="preserve">Back-end Threshold </v>
          </cell>
          <cell r="C65" t="str">
            <v>parts</v>
          </cell>
          <cell r="D65">
            <v>50</v>
          </cell>
          <cell r="E65">
            <v>40</v>
          </cell>
          <cell r="F65">
            <v>30</v>
          </cell>
          <cell r="G65">
            <v>30</v>
          </cell>
          <cell r="H65">
            <v>20</v>
          </cell>
          <cell r="I65">
            <v>20</v>
          </cell>
          <cell r="J65">
            <v>999999</v>
          </cell>
          <cell r="K65">
            <v>999999</v>
          </cell>
          <cell r="L65">
            <v>999999</v>
          </cell>
        </row>
        <row r="66">
          <cell r="B66" t="str">
            <v xml:space="preserve">WaveThreshold </v>
          </cell>
          <cell r="C66" t="str">
            <v>parts</v>
          </cell>
          <cell r="D66">
            <v>5</v>
          </cell>
          <cell r="E66">
            <v>5</v>
          </cell>
          <cell r="F66">
            <v>5</v>
          </cell>
          <cell r="G66">
            <v>5</v>
          </cell>
          <cell r="H66">
            <v>5</v>
          </cell>
          <cell r="I66">
            <v>5</v>
          </cell>
          <cell r="J66">
            <v>999999</v>
          </cell>
          <cell r="K66">
            <v>999999</v>
          </cell>
          <cell r="L66">
            <v>999999</v>
          </cell>
        </row>
        <row r="67">
          <cell r="B67" t="str">
            <v>Std Packing Time</v>
          </cell>
          <cell r="C67" t="str">
            <v>seconds per board</v>
          </cell>
          <cell r="D67">
            <v>20</v>
          </cell>
          <cell r="E67">
            <v>20</v>
          </cell>
          <cell r="F67">
            <v>20</v>
          </cell>
          <cell r="G67">
            <v>15</v>
          </cell>
          <cell r="H67">
            <v>15</v>
          </cell>
          <cell r="I67">
            <v>15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ICT params</v>
          </cell>
        </row>
        <row r="69">
          <cell r="B69" t="str">
            <v>ICT rate</v>
          </cell>
          <cell r="C69" t="str">
            <v>Comps per second</v>
          </cell>
          <cell r="D69">
            <v>10</v>
          </cell>
          <cell r="E69">
            <v>10</v>
          </cell>
          <cell r="F69">
            <v>10</v>
          </cell>
          <cell r="G69">
            <v>11</v>
          </cell>
          <cell r="H69">
            <v>13</v>
          </cell>
          <cell r="I69">
            <v>15</v>
          </cell>
          <cell r="J69">
            <v>1</v>
          </cell>
          <cell r="K69">
            <v>1</v>
          </cell>
          <cell r="L69">
            <v>1</v>
          </cell>
        </row>
        <row r="70">
          <cell r="B70" t="str">
            <v>ICT Set Up Time</v>
          </cell>
          <cell r="C70" t="str">
            <v>seconds per board</v>
          </cell>
          <cell r="D70">
            <v>60</v>
          </cell>
          <cell r="E70">
            <v>30</v>
          </cell>
          <cell r="F70">
            <v>20</v>
          </cell>
          <cell r="G70">
            <v>10</v>
          </cell>
          <cell r="H70">
            <v>5</v>
          </cell>
          <cell r="I70">
            <v>1</v>
          </cell>
          <cell r="J70">
            <v>1</v>
          </cell>
          <cell r="K70">
            <v>1</v>
          </cell>
          <cell r="L70">
            <v>1</v>
          </cell>
        </row>
        <row r="71">
          <cell r="B71" t="str">
            <v xml:space="preserve">ICT Handling Time </v>
          </cell>
          <cell r="C71" t="str">
            <v>seconds per board</v>
          </cell>
          <cell r="D71">
            <v>30</v>
          </cell>
          <cell r="E71">
            <v>30</v>
          </cell>
          <cell r="F71">
            <v>30</v>
          </cell>
          <cell r="G71">
            <v>30</v>
          </cell>
          <cell r="H71">
            <v>30</v>
          </cell>
          <cell r="I71">
            <v>30</v>
          </cell>
          <cell r="J71">
            <v>1</v>
          </cell>
          <cell r="K71">
            <v>1</v>
          </cell>
          <cell r="L71">
            <v>1</v>
          </cell>
        </row>
        <row r="72">
          <cell r="B72" t="str">
            <v>BS params</v>
          </cell>
        </row>
        <row r="73">
          <cell r="B73" t="str">
            <v>BS rate</v>
          </cell>
          <cell r="C73" t="str">
            <v>Comps per second</v>
          </cell>
          <cell r="D73">
            <v>12</v>
          </cell>
          <cell r="E73">
            <v>12</v>
          </cell>
          <cell r="F73">
            <v>12</v>
          </cell>
          <cell r="G73">
            <v>14</v>
          </cell>
          <cell r="H73">
            <v>16</v>
          </cell>
          <cell r="I73">
            <v>18</v>
          </cell>
        </row>
        <row r="74">
          <cell r="B74" t="str">
            <v>Unique processes params</v>
          </cell>
        </row>
        <row r="75">
          <cell r="B75" t="str">
            <v>Wave Time</v>
          </cell>
          <cell r="C75" t="str">
            <v>minutes per board</v>
          </cell>
          <cell r="D75">
            <v>1</v>
          </cell>
          <cell r="E75">
            <v>1</v>
          </cell>
          <cell r="F75">
            <v>1</v>
          </cell>
          <cell r="G75">
            <v>1</v>
          </cell>
          <cell r="H75">
            <v>1</v>
          </cell>
          <cell r="I75">
            <v>1</v>
          </cell>
          <cell r="J75">
            <v>1</v>
          </cell>
          <cell r="K75">
            <v>1</v>
          </cell>
          <cell r="L75">
            <v>1</v>
          </cell>
        </row>
        <row r="76">
          <cell r="B76" t="str">
            <v>QC Time</v>
          </cell>
          <cell r="C76" t="str">
            <v>minutes per board</v>
          </cell>
          <cell r="D76">
            <v>1</v>
          </cell>
          <cell r="E76">
            <v>1</v>
          </cell>
          <cell r="F76">
            <v>1</v>
          </cell>
          <cell r="G76">
            <v>1</v>
          </cell>
          <cell r="H76">
            <v>1</v>
          </cell>
          <cell r="I76">
            <v>1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FCT Time</v>
          </cell>
          <cell r="C77" t="str">
            <v>minutes per board</v>
          </cell>
          <cell r="D77">
            <v>3</v>
          </cell>
          <cell r="E77">
            <v>3</v>
          </cell>
          <cell r="F77">
            <v>3</v>
          </cell>
          <cell r="G77">
            <v>3</v>
          </cell>
          <cell r="H77">
            <v>3</v>
          </cell>
          <cell r="I77">
            <v>3</v>
          </cell>
          <cell r="J77">
            <v>15</v>
          </cell>
          <cell r="K77">
            <v>60</v>
          </cell>
          <cell r="L77">
            <v>600</v>
          </cell>
        </row>
        <row r="78">
          <cell r="B78" t="str">
            <v>Depanelization Time</v>
          </cell>
          <cell r="C78" t="str">
            <v>seconds per panel</v>
          </cell>
          <cell r="D78">
            <v>60</v>
          </cell>
          <cell r="E78">
            <v>60</v>
          </cell>
          <cell r="F78">
            <v>60</v>
          </cell>
          <cell r="G78">
            <v>60</v>
          </cell>
          <cell r="H78">
            <v>60</v>
          </cell>
          <cell r="I78">
            <v>60</v>
          </cell>
          <cell r="J78">
            <v>1</v>
          </cell>
          <cell r="K78">
            <v>1</v>
          </cell>
          <cell r="L78">
            <v>1</v>
          </cell>
        </row>
        <row r="79">
          <cell r="B79" t="str">
            <v>Auto Inserter speed</v>
          </cell>
          <cell r="C79" t="str">
            <v>Comps per hour</v>
          </cell>
          <cell r="D79">
            <v>3600</v>
          </cell>
          <cell r="E79">
            <v>3600</v>
          </cell>
          <cell r="F79">
            <v>3600</v>
          </cell>
          <cell r="G79">
            <v>3600</v>
          </cell>
          <cell r="H79">
            <v>3600</v>
          </cell>
          <cell r="I79">
            <v>3600</v>
          </cell>
          <cell r="J79">
            <v>1</v>
          </cell>
          <cell r="K79">
            <v>1</v>
          </cell>
          <cell r="L79">
            <v>1</v>
          </cell>
        </row>
        <row r="80">
          <cell r="B80" t="str">
            <v>QA Sampling</v>
          </cell>
          <cell r="C80" t="str">
            <v>%</v>
          </cell>
          <cell r="D80">
            <v>0.3</v>
          </cell>
          <cell r="E80">
            <v>0.3</v>
          </cell>
          <cell r="F80">
            <v>0.2</v>
          </cell>
          <cell r="G80">
            <v>0.2</v>
          </cell>
          <cell r="H80">
            <v>0.1</v>
          </cell>
          <cell r="I80">
            <v>0.1</v>
          </cell>
          <cell r="J80">
            <v>1</v>
          </cell>
          <cell r="K80">
            <v>1</v>
          </cell>
          <cell r="L80">
            <v>1</v>
          </cell>
        </row>
        <row r="81">
          <cell r="B81" t="str">
            <v>BI load/unload</v>
          </cell>
          <cell r="C81" t="str">
            <v>seconds per board</v>
          </cell>
          <cell r="D81">
            <v>30</v>
          </cell>
          <cell r="E81">
            <v>30</v>
          </cell>
          <cell r="F81">
            <v>30</v>
          </cell>
          <cell r="G81">
            <v>30</v>
          </cell>
          <cell r="H81">
            <v>30</v>
          </cell>
          <cell r="I81">
            <v>30</v>
          </cell>
          <cell r="J81">
            <v>30</v>
          </cell>
          <cell r="K81">
            <v>30</v>
          </cell>
          <cell r="L81">
            <v>30</v>
          </cell>
        </row>
        <row r="82">
          <cell r="B82" t="str">
            <v>BI Cycle time</v>
          </cell>
          <cell r="C82" t="str">
            <v>minutes per board</v>
          </cell>
          <cell r="D82">
            <v>240</v>
          </cell>
          <cell r="E82">
            <v>240</v>
          </cell>
          <cell r="F82">
            <v>240</v>
          </cell>
          <cell r="G82">
            <v>240</v>
          </cell>
          <cell r="H82">
            <v>240</v>
          </cell>
          <cell r="I82">
            <v>240</v>
          </cell>
          <cell r="J82">
            <v>240</v>
          </cell>
          <cell r="K82">
            <v>240</v>
          </cell>
          <cell r="L82">
            <v>240</v>
          </cell>
        </row>
        <row r="83">
          <cell r="B83" t="str">
            <v>Conformal Coating</v>
          </cell>
          <cell r="C83" t="str">
            <v>minutes per side</v>
          </cell>
          <cell r="D83">
            <v>3</v>
          </cell>
          <cell r="E83">
            <v>3</v>
          </cell>
          <cell r="F83">
            <v>3</v>
          </cell>
          <cell r="G83">
            <v>3</v>
          </cell>
          <cell r="H83">
            <v>3</v>
          </cell>
          <cell r="I83">
            <v>3</v>
          </cell>
          <cell r="J83">
            <v>1</v>
          </cell>
          <cell r="K83">
            <v>1</v>
          </cell>
          <cell r="L83">
            <v>1</v>
          </cell>
        </row>
        <row r="84">
          <cell r="B84" t="str">
            <v>3D X-RAY</v>
          </cell>
          <cell r="C84" t="str">
            <v>minutes per board</v>
          </cell>
          <cell r="D84">
            <v>5</v>
          </cell>
          <cell r="E84">
            <v>5</v>
          </cell>
          <cell r="F84">
            <v>5</v>
          </cell>
          <cell r="G84">
            <v>5</v>
          </cell>
          <cell r="H84">
            <v>5</v>
          </cell>
          <cell r="I84">
            <v>5</v>
          </cell>
          <cell r="J84">
            <v>1</v>
          </cell>
          <cell r="K84">
            <v>1</v>
          </cell>
          <cell r="L84">
            <v>1</v>
          </cell>
        </row>
        <row r="85">
          <cell r="B85" t="str">
            <v>2D X-RAY</v>
          </cell>
          <cell r="C85" t="str">
            <v>minutes per board</v>
          </cell>
          <cell r="D85">
            <v>2</v>
          </cell>
          <cell r="E85">
            <v>2</v>
          </cell>
          <cell r="F85">
            <v>2</v>
          </cell>
          <cell r="G85">
            <v>2</v>
          </cell>
          <cell r="H85">
            <v>2</v>
          </cell>
          <cell r="I85">
            <v>2</v>
          </cell>
          <cell r="J85">
            <v>1</v>
          </cell>
          <cell r="K85">
            <v>1</v>
          </cell>
          <cell r="L85">
            <v>1</v>
          </cell>
        </row>
        <row r="86">
          <cell r="B86" t="str">
            <v>AutoVisual Inspection</v>
          </cell>
          <cell r="C86" t="str">
            <v>seconds per SMT parts</v>
          </cell>
          <cell r="D86">
            <v>0.1</v>
          </cell>
          <cell r="E86">
            <v>0.1</v>
          </cell>
          <cell r="F86">
            <v>0.1</v>
          </cell>
          <cell r="G86">
            <v>0.1</v>
          </cell>
          <cell r="H86">
            <v>0.1</v>
          </cell>
          <cell r="I86">
            <v>0.1</v>
          </cell>
          <cell r="J86">
            <v>1</v>
          </cell>
          <cell r="K86">
            <v>1</v>
          </cell>
          <cell r="L86">
            <v>1</v>
          </cell>
        </row>
        <row r="87">
          <cell r="B87" t="str">
            <v>AutoVisual Inspection Labor ratio</v>
          </cell>
          <cell r="C87" t="str">
            <v>% of Machine time</v>
          </cell>
          <cell r="D87">
            <v>0.1</v>
          </cell>
          <cell r="E87">
            <v>0.1</v>
          </cell>
          <cell r="F87">
            <v>0.1</v>
          </cell>
          <cell r="G87">
            <v>0.1</v>
          </cell>
          <cell r="H87">
            <v>0.1</v>
          </cell>
          <cell r="I87">
            <v>0.1</v>
          </cell>
          <cell r="J87">
            <v>1</v>
          </cell>
          <cell r="K87">
            <v>1</v>
          </cell>
          <cell r="L87">
            <v>1</v>
          </cell>
        </row>
        <row r="88">
          <cell r="B88" t="str">
            <v>Press Fit</v>
          </cell>
          <cell r="C88" t="str">
            <v>seconds per connector</v>
          </cell>
          <cell r="D88">
            <v>15</v>
          </cell>
          <cell r="E88">
            <v>15</v>
          </cell>
          <cell r="F88">
            <v>15</v>
          </cell>
          <cell r="G88">
            <v>15</v>
          </cell>
          <cell r="H88">
            <v>15</v>
          </cell>
          <cell r="I88">
            <v>15</v>
          </cell>
          <cell r="J88">
            <v>1</v>
          </cell>
          <cell r="K88">
            <v>1</v>
          </cell>
          <cell r="L88">
            <v>1</v>
          </cell>
        </row>
        <row r="89">
          <cell r="B89" t="str">
            <v>Underfill</v>
          </cell>
          <cell r="C89" t="str">
            <v>seconds per board</v>
          </cell>
          <cell r="D89">
            <v>15</v>
          </cell>
          <cell r="E89">
            <v>15</v>
          </cell>
          <cell r="F89">
            <v>15</v>
          </cell>
          <cell r="G89">
            <v>15</v>
          </cell>
          <cell r="H89">
            <v>15</v>
          </cell>
          <cell r="I89">
            <v>15</v>
          </cell>
          <cell r="J89">
            <v>1</v>
          </cell>
          <cell r="K89">
            <v>1</v>
          </cell>
          <cell r="L89">
            <v>1</v>
          </cell>
        </row>
        <row r="90">
          <cell r="B90" t="str">
            <v>Flying probe rate</v>
          </cell>
          <cell r="C90" t="str">
            <v>Comps per second</v>
          </cell>
          <cell r="D90">
            <v>1</v>
          </cell>
          <cell r="E90">
            <v>1</v>
          </cell>
          <cell r="F90">
            <v>1</v>
          </cell>
          <cell r="G90">
            <v>1</v>
          </cell>
          <cell r="H90">
            <v>1</v>
          </cell>
          <cell r="I90">
            <v>1</v>
          </cell>
          <cell r="J90">
            <v>1</v>
          </cell>
          <cell r="K90">
            <v>1</v>
          </cell>
          <cell r="L90">
            <v>1</v>
          </cell>
        </row>
        <row r="91">
          <cell r="B91" t="str">
            <v>Wire Soldering</v>
          </cell>
          <cell r="C91" t="str">
            <v>Wires per hour</v>
          </cell>
          <cell r="D91">
            <v>60</v>
          </cell>
          <cell r="E91">
            <v>60</v>
          </cell>
          <cell r="F91">
            <v>60</v>
          </cell>
          <cell r="G91">
            <v>60</v>
          </cell>
          <cell r="H91">
            <v>60</v>
          </cell>
          <cell r="I91">
            <v>60</v>
          </cell>
          <cell r="J91">
            <v>1</v>
          </cell>
          <cell r="K91">
            <v>1</v>
          </cell>
          <cell r="L91">
            <v>1</v>
          </cell>
        </row>
        <row r="92">
          <cell r="B92" t="str">
            <v>Non SMT Rwk and Inspection params</v>
          </cell>
        </row>
        <row r="93">
          <cell r="B93" t="str">
            <v>Non SMT inspection Rate</v>
          </cell>
          <cell r="C93" t="str">
            <v>% on manual assy time</v>
          </cell>
          <cell r="D93">
            <v>0.2</v>
          </cell>
          <cell r="E93">
            <v>0.16</v>
          </cell>
          <cell r="F93">
            <v>0.12</v>
          </cell>
          <cell r="G93">
            <v>0.08</v>
          </cell>
          <cell r="H93">
            <v>0.04</v>
          </cell>
          <cell r="I93">
            <v>0.02</v>
          </cell>
        </row>
        <row r="94">
          <cell r="B94" t="str">
            <v>Non SMT inspection Staffing</v>
          </cell>
          <cell r="C94" t="str">
            <v>hdcnt per Station</v>
          </cell>
          <cell r="D94">
            <v>1</v>
          </cell>
          <cell r="E94">
            <v>1</v>
          </cell>
          <cell r="F94">
            <v>1</v>
          </cell>
          <cell r="G94">
            <v>1</v>
          </cell>
          <cell r="H94">
            <v>1</v>
          </cell>
          <cell r="I94">
            <v>1</v>
          </cell>
        </row>
        <row r="95">
          <cell r="B95" t="str">
            <v>PCBA FVMI Rate</v>
          </cell>
          <cell r="C95" t="str">
            <v>% of assy time</v>
          </cell>
          <cell r="D95">
            <v>0.2</v>
          </cell>
          <cell r="E95">
            <v>0.16</v>
          </cell>
          <cell r="F95">
            <v>0.12</v>
          </cell>
          <cell r="G95">
            <v>0.08</v>
          </cell>
          <cell r="H95">
            <v>0.04</v>
          </cell>
          <cell r="I95">
            <v>0.02</v>
          </cell>
        </row>
        <row r="96">
          <cell r="B96" t="str">
            <v>PCBA FVMI Staffing</v>
          </cell>
          <cell r="C96" t="str">
            <v>hdcnt per Station</v>
          </cell>
          <cell r="D96">
            <v>1</v>
          </cell>
          <cell r="E96">
            <v>1</v>
          </cell>
          <cell r="F96">
            <v>1</v>
          </cell>
          <cell r="G96">
            <v>1</v>
          </cell>
          <cell r="H96">
            <v>1</v>
          </cell>
          <cell r="I96">
            <v>1</v>
          </cell>
        </row>
        <row r="97">
          <cell r="B97" t="str">
            <v>Line fallout rework Rate</v>
          </cell>
          <cell r="C97" t="str">
            <v>% on tested comp and manual assy time</v>
          </cell>
          <cell r="D97">
            <v>0.2</v>
          </cell>
          <cell r="E97">
            <v>0.16</v>
          </cell>
          <cell r="F97">
            <v>0.12</v>
          </cell>
          <cell r="G97">
            <v>0.08</v>
          </cell>
          <cell r="H97">
            <v>0.04</v>
          </cell>
          <cell r="I97">
            <v>0.02</v>
          </cell>
        </row>
        <row r="98">
          <cell r="B98" t="str">
            <v>Non SMT rework Staffing</v>
          </cell>
          <cell r="D98">
            <v>1</v>
          </cell>
          <cell r="E98">
            <v>1</v>
          </cell>
          <cell r="F98">
            <v>1</v>
          </cell>
          <cell r="G98">
            <v>1</v>
          </cell>
          <cell r="H98">
            <v>1</v>
          </cell>
          <cell r="I98">
            <v>1</v>
          </cell>
        </row>
        <row r="100">
          <cell r="B100" t="str">
            <v>Yield params</v>
          </cell>
          <cell r="J100" t="str">
            <v>HC</v>
          </cell>
          <cell r="K100" t="str">
            <v>MC</v>
          </cell>
          <cell r="L100" t="str">
            <v>SC</v>
          </cell>
          <cell r="M100" t="str">
            <v>VSC</v>
          </cell>
        </row>
        <row r="101">
          <cell r="B101" t="str">
            <v>ICT Yield</v>
          </cell>
          <cell r="C101" t="str">
            <v>%</v>
          </cell>
          <cell r="D101">
            <v>0.94</v>
          </cell>
          <cell r="E101">
            <v>0.95</v>
          </cell>
          <cell r="F101">
            <v>0.96</v>
          </cell>
          <cell r="G101">
            <v>0.97</v>
          </cell>
          <cell r="H101">
            <v>0.98</v>
          </cell>
          <cell r="I101">
            <v>0.99</v>
          </cell>
          <cell r="J101">
            <v>0.93</v>
          </cell>
          <cell r="K101">
            <v>0.95</v>
          </cell>
          <cell r="L101">
            <v>0.97</v>
          </cell>
          <cell r="M101">
            <v>0.99</v>
          </cell>
        </row>
        <row r="102">
          <cell r="B102" t="str">
            <v>BS Yield</v>
          </cell>
          <cell r="C102" t="str">
            <v>%</v>
          </cell>
          <cell r="D102">
            <v>0.88</v>
          </cell>
          <cell r="E102">
            <v>0.9</v>
          </cell>
          <cell r="F102">
            <v>0.92</v>
          </cell>
          <cell r="G102">
            <v>0.94</v>
          </cell>
          <cell r="H102">
            <v>0.96</v>
          </cell>
          <cell r="I102">
            <v>0.98</v>
          </cell>
          <cell r="J102">
            <v>1</v>
          </cell>
          <cell r="K102">
            <v>1</v>
          </cell>
          <cell r="L102">
            <v>1</v>
          </cell>
        </row>
        <row r="103">
          <cell r="B103" t="str">
            <v>FCT Yield</v>
          </cell>
          <cell r="C103" t="str">
            <v>%</v>
          </cell>
          <cell r="D103">
            <v>0.9</v>
          </cell>
          <cell r="E103">
            <v>0.9</v>
          </cell>
          <cell r="F103">
            <v>0.92500000000000004</v>
          </cell>
          <cell r="G103">
            <v>0.92500000000000004</v>
          </cell>
          <cell r="H103">
            <v>0.95</v>
          </cell>
          <cell r="I103">
            <v>0.95</v>
          </cell>
          <cell r="J103">
            <v>0.98</v>
          </cell>
          <cell r="K103">
            <v>0.93</v>
          </cell>
          <cell r="L103">
            <v>0.85</v>
          </cell>
        </row>
        <row r="104">
          <cell r="B104" t="str">
            <v>BI Yield</v>
          </cell>
          <cell r="C104" t="str">
            <v>%</v>
          </cell>
          <cell r="D104">
            <v>0.98</v>
          </cell>
          <cell r="E104">
            <v>0.98</v>
          </cell>
          <cell r="F104">
            <v>0.99</v>
          </cell>
          <cell r="G104">
            <v>0.99</v>
          </cell>
          <cell r="H104">
            <v>1</v>
          </cell>
          <cell r="I104">
            <v>1</v>
          </cell>
          <cell r="J104">
            <v>0.98</v>
          </cell>
          <cell r="K104">
            <v>0.98</v>
          </cell>
          <cell r="L104">
            <v>0.98</v>
          </cell>
        </row>
        <row r="105">
          <cell r="B105" t="str">
            <v>Hipot Yield</v>
          </cell>
          <cell r="C105" t="str">
            <v>%</v>
          </cell>
          <cell r="D105">
            <v>0.9</v>
          </cell>
          <cell r="E105">
            <v>0.9</v>
          </cell>
          <cell r="F105">
            <v>0.92500000000000004</v>
          </cell>
          <cell r="G105">
            <v>0.92500000000000004</v>
          </cell>
          <cell r="H105">
            <v>0.95</v>
          </cell>
          <cell r="I105">
            <v>0.95</v>
          </cell>
          <cell r="J105">
            <v>0.98</v>
          </cell>
          <cell r="K105">
            <v>0.93</v>
          </cell>
          <cell r="L105">
            <v>0.85</v>
          </cell>
        </row>
        <row r="106">
          <cell r="B106" t="str">
            <v>Direct Labor</v>
          </cell>
        </row>
        <row r="107">
          <cell r="B107" t="str">
            <v>SMT Inspection</v>
          </cell>
          <cell r="C107" t="str">
            <v>HC per shift per SMT line</v>
          </cell>
          <cell r="D107">
            <v>0.5</v>
          </cell>
          <cell r="E107">
            <v>0.5</v>
          </cell>
          <cell r="F107">
            <v>0.5</v>
          </cell>
          <cell r="G107">
            <v>0.5</v>
          </cell>
          <cell r="H107">
            <v>1</v>
          </cell>
          <cell r="I107">
            <v>1</v>
          </cell>
          <cell r="J107">
            <v>0</v>
          </cell>
          <cell r="K107">
            <v>0</v>
          </cell>
          <cell r="L107">
            <v>0</v>
          </cell>
        </row>
        <row r="108">
          <cell r="B108" t="str">
            <v>SMT Rework</v>
          </cell>
          <cell r="C108" t="str">
            <v>HC per shift per SMT line</v>
          </cell>
          <cell r="D108">
            <v>0.5</v>
          </cell>
          <cell r="E108">
            <v>0.5</v>
          </cell>
          <cell r="F108">
            <v>0.5</v>
          </cell>
          <cell r="G108">
            <v>0.5</v>
          </cell>
          <cell r="H108">
            <v>1</v>
          </cell>
          <cell r="I108">
            <v>1</v>
          </cell>
          <cell r="J108">
            <v>0</v>
          </cell>
          <cell r="K108">
            <v>0</v>
          </cell>
          <cell r="L108">
            <v>0</v>
          </cell>
        </row>
        <row r="109">
          <cell r="B109" t="str">
            <v>H/L+Mech+Unique+Special</v>
          </cell>
          <cell r="C109" t="str">
            <v>HC per shift per workbench</v>
          </cell>
          <cell r="D109">
            <v>1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1</v>
          </cell>
          <cell r="J109">
            <v>1</v>
          </cell>
          <cell r="K109">
            <v>1</v>
          </cell>
          <cell r="L109">
            <v>1</v>
          </cell>
        </row>
        <row r="110">
          <cell r="B110" t="str">
            <v>Wave Solder</v>
          </cell>
          <cell r="C110" t="str">
            <v>HC per shift per eqt</v>
          </cell>
          <cell r="D110">
            <v>1</v>
          </cell>
          <cell r="E110">
            <v>1</v>
          </cell>
          <cell r="F110">
            <v>1</v>
          </cell>
          <cell r="G110">
            <v>1</v>
          </cell>
          <cell r="H110">
            <v>1</v>
          </cell>
          <cell r="I110">
            <v>1</v>
          </cell>
          <cell r="J110">
            <v>0</v>
          </cell>
          <cell r="K110">
            <v>0</v>
          </cell>
          <cell r="L110">
            <v>0</v>
          </cell>
        </row>
        <row r="111">
          <cell r="B111" t="str">
            <v>QC</v>
          </cell>
          <cell r="C111" t="str">
            <v>HC per shift per eqt</v>
          </cell>
          <cell r="D111">
            <v>1</v>
          </cell>
          <cell r="E111">
            <v>1</v>
          </cell>
          <cell r="F111">
            <v>1</v>
          </cell>
          <cell r="G111">
            <v>1</v>
          </cell>
          <cell r="H111">
            <v>1</v>
          </cell>
          <cell r="I111">
            <v>1</v>
          </cell>
          <cell r="J111">
            <v>0</v>
          </cell>
          <cell r="K111">
            <v>1</v>
          </cell>
          <cell r="L111">
            <v>1</v>
          </cell>
        </row>
        <row r="112">
          <cell r="B112" t="str">
            <v xml:space="preserve">ICT Tester Staffing </v>
          </cell>
          <cell r="C112" t="str">
            <v>HC per shift per eqt</v>
          </cell>
          <cell r="D112">
            <v>1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1</v>
          </cell>
          <cell r="J112">
            <v>0</v>
          </cell>
          <cell r="K112">
            <v>0</v>
          </cell>
          <cell r="L112">
            <v>0</v>
          </cell>
        </row>
        <row r="113">
          <cell r="B113" t="str">
            <v>FCT tester staffing</v>
          </cell>
          <cell r="C113" t="str">
            <v>HC per shift per eqt</v>
          </cell>
          <cell r="D113">
            <v>1</v>
          </cell>
          <cell r="E113">
            <v>1</v>
          </cell>
          <cell r="F113">
            <v>0.5</v>
          </cell>
          <cell r="G113">
            <v>0.5</v>
          </cell>
          <cell r="H113">
            <v>0.33333333333333331</v>
          </cell>
          <cell r="I113">
            <v>0.33333333333333331</v>
          </cell>
          <cell r="J113">
            <v>1</v>
          </cell>
          <cell r="K113">
            <v>1</v>
          </cell>
          <cell r="L113">
            <v>0.5</v>
          </cell>
        </row>
        <row r="114">
          <cell r="B114" t="str">
            <v xml:space="preserve">BS Tester Staffing </v>
          </cell>
          <cell r="C114" t="str">
            <v>HC per shift per eqt</v>
          </cell>
          <cell r="D114">
            <v>1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1</v>
          </cell>
          <cell r="J114">
            <v>0</v>
          </cell>
          <cell r="K114">
            <v>0</v>
          </cell>
          <cell r="L114">
            <v>0</v>
          </cell>
        </row>
        <row r="115">
          <cell r="B115" t="str">
            <v xml:space="preserve">HipotTester Staffing </v>
          </cell>
          <cell r="C115" t="str">
            <v>HC per shift per eqt</v>
          </cell>
          <cell r="D115">
            <v>1</v>
          </cell>
          <cell r="E115">
            <v>1</v>
          </cell>
          <cell r="F115">
            <v>1</v>
          </cell>
          <cell r="G115">
            <v>1</v>
          </cell>
          <cell r="H115">
            <v>1</v>
          </cell>
          <cell r="I115">
            <v>1</v>
          </cell>
          <cell r="J115">
            <v>0</v>
          </cell>
          <cell r="K115">
            <v>0</v>
          </cell>
          <cell r="L115">
            <v>0</v>
          </cell>
        </row>
        <row r="116">
          <cell r="B116" t="str">
            <v>Line Leader</v>
          </cell>
          <cell r="C116" t="str">
            <v>HC per shift per line</v>
          </cell>
          <cell r="D116">
            <v>1.5</v>
          </cell>
          <cell r="E116">
            <v>1.5</v>
          </cell>
          <cell r="F116">
            <v>1.5</v>
          </cell>
          <cell r="G116">
            <v>2</v>
          </cell>
          <cell r="H116">
            <v>2</v>
          </cell>
          <cell r="I116">
            <v>2</v>
          </cell>
          <cell r="J116">
            <v>0</v>
          </cell>
          <cell r="K116">
            <v>0</v>
          </cell>
          <cell r="L116">
            <v>0</v>
          </cell>
        </row>
        <row r="117">
          <cell r="B117" t="str">
            <v>Mat. Handler</v>
          </cell>
          <cell r="C117" t="str">
            <v>HC per shift per line</v>
          </cell>
          <cell r="D117">
            <v>1.5</v>
          </cell>
          <cell r="E117">
            <v>1.5</v>
          </cell>
          <cell r="F117">
            <v>1.5</v>
          </cell>
          <cell r="G117">
            <v>2</v>
          </cell>
          <cell r="H117">
            <v>2</v>
          </cell>
          <cell r="I117">
            <v>2</v>
          </cell>
          <cell r="J117">
            <v>0</v>
          </cell>
          <cell r="K117">
            <v>0</v>
          </cell>
          <cell r="L117">
            <v>0</v>
          </cell>
        </row>
        <row r="118">
          <cell r="B118" t="str">
            <v xml:space="preserve">Indirect Labor </v>
          </cell>
        </row>
        <row r="119">
          <cell r="B119" t="str">
            <v>SMT Tech.</v>
          </cell>
          <cell r="D119">
            <v>1</v>
          </cell>
          <cell r="E119">
            <v>1</v>
          </cell>
          <cell r="F119">
            <v>1</v>
          </cell>
          <cell r="G119">
            <v>1</v>
          </cell>
          <cell r="H119">
            <v>1</v>
          </cell>
          <cell r="I119">
            <v>1</v>
          </cell>
          <cell r="J119">
            <v>0</v>
          </cell>
          <cell r="K119">
            <v>0</v>
          </cell>
          <cell r="L119">
            <v>0</v>
          </cell>
        </row>
        <row r="120">
          <cell r="B120" t="str">
            <v>QA Tech.</v>
          </cell>
          <cell r="D120">
            <v>1</v>
          </cell>
          <cell r="E120">
            <v>1</v>
          </cell>
          <cell r="F120">
            <v>1</v>
          </cell>
          <cell r="G120">
            <v>1</v>
          </cell>
          <cell r="H120">
            <v>1</v>
          </cell>
          <cell r="I120">
            <v>1</v>
          </cell>
          <cell r="J120">
            <v>0</v>
          </cell>
          <cell r="K120">
            <v>0</v>
          </cell>
          <cell r="L120">
            <v>0</v>
          </cell>
        </row>
        <row r="121">
          <cell r="B121" t="str">
            <v>Wave Tech</v>
          </cell>
          <cell r="D121">
            <v>1</v>
          </cell>
          <cell r="E121">
            <v>1</v>
          </cell>
          <cell r="F121">
            <v>1</v>
          </cell>
          <cell r="G121">
            <v>1</v>
          </cell>
          <cell r="H121">
            <v>1</v>
          </cell>
          <cell r="I121">
            <v>1</v>
          </cell>
          <cell r="J121">
            <v>0</v>
          </cell>
          <cell r="K121">
            <v>0</v>
          </cell>
          <cell r="L121">
            <v>0</v>
          </cell>
        </row>
        <row r="122">
          <cell r="B122" t="str">
            <v>ICT Tech</v>
          </cell>
          <cell r="D122">
            <v>1</v>
          </cell>
          <cell r="E122">
            <v>1</v>
          </cell>
          <cell r="F122">
            <v>1</v>
          </cell>
          <cell r="G122">
            <v>1</v>
          </cell>
          <cell r="H122">
            <v>1</v>
          </cell>
          <cell r="I122">
            <v>1</v>
          </cell>
          <cell r="J122">
            <v>0</v>
          </cell>
          <cell r="K122">
            <v>0</v>
          </cell>
          <cell r="L122">
            <v>0</v>
          </cell>
        </row>
        <row r="123">
          <cell r="B123" t="str">
            <v>FCT Tech</v>
          </cell>
          <cell r="D123">
            <v>1</v>
          </cell>
          <cell r="E123">
            <v>1</v>
          </cell>
          <cell r="F123">
            <v>1</v>
          </cell>
          <cell r="G123">
            <v>1</v>
          </cell>
          <cell r="H123">
            <v>1</v>
          </cell>
          <cell r="I123">
            <v>1</v>
          </cell>
          <cell r="J123">
            <v>1</v>
          </cell>
          <cell r="K123">
            <v>1</v>
          </cell>
          <cell r="L123">
            <v>1</v>
          </cell>
        </row>
        <row r="124">
          <cell r="B124" t="str">
            <v>Admistratives</v>
          </cell>
          <cell r="C124" t="str">
            <v>One for x DL</v>
          </cell>
          <cell r="D124">
            <v>100</v>
          </cell>
          <cell r="E124">
            <v>100</v>
          </cell>
          <cell r="F124">
            <v>100</v>
          </cell>
          <cell r="G124">
            <v>100</v>
          </cell>
          <cell r="H124">
            <v>100</v>
          </cell>
          <cell r="I124">
            <v>100</v>
          </cell>
          <cell r="J124">
            <v>999999</v>
          </cell>
          <cell r="K124">
            <v>999999</v>
          </cell>
          <cell r="L124">
            <v>999999</v>
          </cell>
        </row>
        <row r="125">
          <cell r="B125" t="str">
            <v>Exempt Labor params</v>
          </cell>
        </row>
        <row r="126">
          <cell r="B126" t="str">
            <v>Eng./PC/Op.Mgr.</v>
          </cell>
          <cell r="D126">
            <v>1</v>
          </cell>
          <cell r="E126">
            <v>1</v>
          </cell>
          <cell r="F126">
            <v>1</v>
          </cell>
          <cell r="G126">
            <v>1</v>
          </cell>
          <cell r="H126">
            <v>1</v>
          </cell>
          <cell r="I126">
            <v>1</v>
          </cell>
          <cell r="J126">
            <v>0.01</v>
          </cell>
          <cell r="K126">
            <v>0.01</v>
          </cell>
          <cell r="L126">
            <v>0.01</v>
          </cell>
        </row>
        <row r="127">
          <cell r="B127" t="str">
            <v>Production Manager</v>
          </cell>
          <cell r="D127">
            <v>1</v>
          </cell>
          <cell r="E127">
            <v>1</v>
          </cell>
          <cell r="F127">
            <v>1</v>
          </cell>
          <cell r="G127">
            <v>1</v>
          </cell>
          <cell r="H127">
            <v>1</v>
          </cell>
          <cell r="I127">
            <v>1</v>
          </cell>
          <cell r="J127">
            <v>0.01</v>
          </cell>
          <cell r="K127">
            <v>0.01</v>
          </cell>
          <cell r="L127">
            <v>0.01</v>
          </cell>
        </row>
        <row r="128">
          <cell r="B128" t="str">
            <v>Production Supervisor</v>
          </cell>
          <cell r="D128">
            <v>1</v>
          </cell>
          <cell r="E128">
            <v>1</v>
          </cell>
          <cell r="F128">
            <v>1</v>
          </cell>
          <cell r="G128">
            <v>1</v>
          </cell>
          <cell r="H128">
            <v>1</v>
          </cell>
          <cell r="I128">
            <v>1</v>
          </cell>
          <cell r="J128">
            <v>0</v>
          </cell>
          <cell r="K128">
            <v>0</v>
          </cell>
          <cell r="L128">
            <v>0</v>
          </cell>
        </row>
        <row r="129">
          <cell r="B129" t="str">
            <v>Manufacturing Engineer</v>
          </cell>
          <cell r="D129">
            <v>1</v>
          </cell>
          <cell r="E129">
            <v>1</v>
          </cell>
          <cell r="F129">
            <v>1</v>
          </cell>
          <cell r="G129">
            <v>1</v>
          </cell>
          <cell r="H129">
            <v>1</v>
          </cell>
          <cell r="I129">
            <v>1</v>
          </cell>
          <cell r="J129">
            <v>0</v>
          </cell>
          <cell r="K129">
            <v>0</v>
          </cell>
          <cell r="L129">
            <v>0</v>
          </cell>
        </row>
        <row r="130">
          <cell r="B130" t="str">
            <v>SMT Engineer</v>
          </cell>
          <cell r="D130">
            <v>1</v>
          </cell>
          <cell r="E130">
            <v>1</v>
          </cell>
          <cell r="F130">
            <v>1</v>
          </cell>
          <cell r="G130">
            <v>1</v>
          </cell>
          <cell r="H130">
            <v>1</v>
          </cell>
          <cell r="I130">
            <v>1</v>
          </cell>
          <cell r="J130">
            <v>0</v>
          </cell>
          <cell r="K130">
            <v>0</v>
          </cell>
          <cell r="L130">
            <v>0</v>
          </cell>
        </row>
        <row r="131">
          <cell r="B131" t="str">
            <v>Test Engineer</v>
          </cell>
          <cell r="D131">
            <v>1</v>
          </cell>
          <cell r="E131">
            <v>1</v>
          </cell>
          <cell r="F131">
            <v>1</v>
          </cell>
          <cell r="G131">
            <v>1</v>
          </cell>
          <cell r="H131">
            <v>1</v>
          </cell>
          <cell r="I131">
            <v>1</v>
          </cell>
          <cell r="J131">
            <v>0</v>
          </cell>
          <cell r="K131">
            <v>0</v>
          </cell>
          <cell r="L131">
            <v>0</v>
          </cell>
        </row>
        <row r="132">
          <cell r="B132" t="str">
            <v>Quality, Func Exc, Oper Engineer</v>
          </cell>
          <cell r="D132">
            <v>1</v>
          </cell>
          <cell r="E132">
            <v>1</v>
          </cell>
          <cell r="F132">
            <v>1</v>
          </cell>
          <cell r="G132">
            <v>1</v>
          </cell>
          <cell r="H132">
            <v>1</v>
          </cell>
          <cell r="I132">
            <v>1</v>
          </cell>
          <cell r="J132">
            <v>0</v>
          </cell>
          <cell r="K132">
            <v>0</v>
          </cell>
          <cell r="L132">
            <v>0</v>
          </cell>
        </row>
        <row r="133">
          <cell r="B133" t="str">
            <v>Production Control</v>
          </cell>
          <cell r="D133">
            <v>1</v>
          </cell>
          <cell r="E133">
            <v>1</v>
          </cell>
          <cell r="F133">
            <v>1</v>
          </cell>
          <cell r="G133">
            <v>1</v>
          </cell>
          <cell r="H133">
            <v>1</v>
          </cell>
          <cell r="I133">
            <v>1</v>
          </cell>
          <cell r="J133">
            <v>0</v>
          </cell>
          <cell r="K133">
            <v>0</v>
          </cell>
          <cell r="L133">
            <v>0</v>
          </cell>
        </row>
        <row r="134">
          <cell r="B134" t="str">
            <v>Material Labor params</v>
          </cell>
        </row>
        <row r="135">
          <cell r="B135" t="str">
            <v>Tactical buyers/MPS</v>
          </cell>
          <cell r="C135" t="str">
            <v>One per x line items</v>
          </cell>
          <cell r="D135">
            <v>400</v>
          </cell>
          <cell r="E135">
            <v>400</v>
          </cell>
          <cell r="F135">
            <v>400</v>
          </cell>
          <cell r="G135">
            <v>400</v>
          </cell>
          <cell r="H135">
            <v>400</v>
          </cell>
          <cell r="I135">
            <v>400</v>
          </cell>
          <cell r="J135">
            <v>200</v>
          </cell>
          <cell r="K135">
            <v>200</v>
          </cell>
          <cell r="L135">
            <v>200</v>
          </cell>
        </row>
        <row r="136">
          <cell r="B136" t="str">
            <v>Tactical buyers/MPS Non exempt</v>
          </cell>
          <cell r="C136" t="str">
            <v>One per x line items(system)</v>
          </cell>
          <cell r="D136">
            <v>999999</v>
          </cell>
          <cell r="E136">
            <v>999999</v>
          </cell>
          <cell r="F136">
            <v>999999</v>
          </cell>
          <cell r="G136">
            <v>999999</v>
          </cell>
          <cell r="H136">
            <v>999999</v>
          </cell>
          <cell r="I136">
            <v>999999</v>
          </cell>
          <cell r="J136">
            <v>200</v>
          </cell>
          <cell r="K136">
            <v>200</v>
          </cell>
          <cell r="L136">
            <v>200</v>
          </cell>
        </row>
        <row r="137">
          <cell r="B137" t="str">
            <v>Invoicing/Shipping clercs</v>
          </cell>
          <cell r="C137" t="str">
            <v>One per x monthly shippments</v>
          </cell>
          <cell r="D137">
            <v>24</v>
          </cell>
          <cell r="E137">
            <v>24</v>
          </cell>
          <cell r="F137">
            <v>24</v>
          </cell>
          <cell r="G137">
            <v>24</v>
          </cell>
          <cell r="H137">
            <v>24</v>
          </cell>
          <cell r="I137">
            <v>24</v>
          </cell>
          <cell r="J137">
            <v>999999</v>
          </cell>
          <cell r="K137">
            <v>999999</v>
          </cell>
          <cell r="L137">
            <v>999999</v>
          </cell>
        </row>
        <row r="138">
          <cell r="B138" t="str">
            <v>Warehouse clercs/cycle count (system)</v>
          </cell>
          <cell r="C138" t="str">
            <v>One per x line items/program(system)</v>
          </cell>
          <cell r="D138">
            <v>1000</v>
          </cell>
          <cell r="E138">
            <v>500</v>
          </cell>
          <cell r="F138">
            <v>400</v>
          </cell>
          <cell r="G138">
            <v>400</v>
          </cell>
          <cell r="H138">
            <v>400</v>
          </cell>
          <cell r="I138">
            <v>400</v>
          </cell>
          <cell r="J138">
            <v>400</v>
          </cell>
          <cell r="K138">
            <v>400</v>
          </cell>
          <cell r="L138">
            <v>400</v>
          </cell>
        </row>
        <row r="139">
          <cell r="B139" t="str">
            <v>Mat. Managers/others/AssetMan/Vend/man</v>
          </cell>
          <cell r="C139" t="str">
            <v>One per x Mat. HC</v>
          </cell>
          <cell r="D139">
            <v>15</v>
          </cell>
          <cell r="E139">
            <v>15</v>
          </cell>
          <cell r="F139">
            <v>15</v>
          </cell>
          <cell r="G139">
            <v>15</v>
          </cell>
          <cell r="H139">
            <v>15</v>
          </cell>
          <cell r="I139">
            <v>15</v>
          </cell>
          <cell r="J139">
            <v>0.2</v>
          </cell>
          <cell r="K139">
            <v>0.5</v>
          </cell>
          <cell r="L139">
            <v>1</v>
          </cell>
        </row>
        <row r="140">
          <cell r="B140" t="str">
            <v># Master Scheduler/Order Mgmt Exempt</v>
          </cell>
          <cell r="C140" t="str">
            <v>HC per Line(system)</v>
          </cell>
          <cell r="D140">
            <v>999999</v>
          </cell>
          <cell r="E140">
            <v>999999</v>
          </cell>
          <cell r="F140">
            <v>999999</v>
          </cell>
          <cell r="G140">
            <v>999999</v>
          </cell>
          <cell r="H140">
            <v>999999</v>
          </cell>
          <cell r="I140">
            <v>999999</v>
          </cell>
          <cell r="J140">
            <v>0.2</v>
          </cell>
          <cell r="K140">
            <v>0.5</v>
          </cell>
          <cell r="L140">
            <v>1</v>
          </cell>
        </row>
        <row r="141">
          <cell r="B141" t="str">
            <v># Master Scheduler/Order Mgmt Non Exempt</v>
          </cell>
          <cell r="C141" t="str">
            <v>HC per Line(system)</v>
          </cell>
          <cell r="D141">
            <v>999999</v>
          </cell>
          <cell r="E141">
            <v>999999</v>
          </cell>
          <cell r="F141">
            <v>999999</v>
          </cell>
          <cell r="G141">
            <v>999999</v>
          </cell>
          <cell r="H141">
            <v>999999</v>
          </cell>
          <cell r="I141">
            <v>999999</v>
          </cell>
          <cell r="J141">
            <v>0.2</v>
          </cell>
          <cell r="K141">
            <v>0.5</v>
          </cell>
          <cell r="L141">
            <v>1</v>
          </cell>
        </row>
        <row r="142">
          <cell r="B142" t="str">
            <v>MSCC Fixed Costs</v>
          </cell>
          <cell r="C142" t="str">
            <v>% of RM</v>
          </cell>
          <cell r="D142">
            <v>5.0000000000000001E-3</v>
          </cell>
          <cell r="E142">
            <v>5.0000000000000001E-3</v>
          </cell>
          <cell r="F142">
            <v>5.0000000000000001E-3</v>
          </cell>
          <cell r="G142">
            <v>5.0000000000000001E-3</v>
          </cell>
          <cell r="H142">
            <v>5.0000000000000001E-3</v>
          </cell>
          <cell r="I142">
            <v>5.0000000000000001E-3</v>
          </cell>
          <cell r="J142">
            <v>5.0000000000000001E-3</v>
          </cell>
          <cell r="K142">
            <v>5.0000000000000001E-3</v>
          </cell>
          <cell r="L142">
            <v>5.0000000000000001E-3</v>
          </cell>
        </row>
        <row r="143">
          <cell r="B143" t="str">
            <v>Misceanellous params</v>
          </cell>
        </row>
        <row r="144">
          <cell r="B144" t="str">
            <v>Scrap Ajustment factor</v>
          </cell>
          <cell r="C144" t="str">
            <v>% of scrap</v>
          </cell>
          <cell r="D144">
            <v>1</v>
          </cell>
          <cell r="E144">
            <v>0.9</v>
          </cell>
          <cell r="F144">
            <v>0.8</v>
          </cell>
          <cell r="G144">
            <v>0.7</v>
          </cell>
          <cell r="H144">
            <v>0.6</v>
          </cell>
          <cell r="I144">
            <v>0.5</v>
          </cell>
          <cell r="J144">
            <v>1</v>
          </cell>
          <cell r="K144">
            <v>1</v>
          </cell>
          <cell r="L144">
            <v>1</v>
          </cell>
        </row>
        <row r="145">
          <cell r="B145" t="str">
            <v xml:space="preserve">Attrition </v>
          </cell>
          <cell r="C145" t="str">
            <v>% of RM</v>
          </cell>
          <cell r="D145">
            <v>8.0000000000000002E-3</v>
          </cell>
          <cell r="E145">
            <v>8.0000000000000002E-3</v>
          </cell>
          <cell r="F145">
            <v>6.0000000000000001E-3</v>
          </cell>
          <cell r="G145">
            <v>6.0000000000000001E-3</v>
          </cell>
          <cell r="H145">
            <v>4.0000000000000001E-3</v>
          </cell>
          <cell r="I145">
            <v>4.0000000000000001E-3</v>
          </cell>
          <cell r="J145">
            <v>2E-3</v>
          </cell>
          <cell r="K145">
            <v>2E-3</v>
          </cell>
          <cell r="L145">
            <v>2E-3</v>
          </cell>
        </row>
        <row r="146">
          <cell r="A146">
            <v>134</v>
          </cell>
          <cell r="B146" t="str">
            <v>Line Equiv DL</v>
          </cell>
          <cell r="C146" t="str">
            <v>DL HC</v>
          </cell>
          <cell r="D146">
            <v>16</v>
          </cell>
          <cell r="E146">
            <v>16</v>
          </cell>
          <cell r="F146">
            <v>16</v>
          </cell>
          <cell r="G146">
            <v>16</v>
          </cell>
          <cell r="H146">
            <v>16</v>
          </cell>
          <cell r="I146">
            <v>16</v>
          </cell>
          <cell r="J146">
            <v>7</v>
          </cell>
          <cell r="K146">
            <v>5</v>
          </cell>
          <cell r="L146">
            <v>3</v>
          </cell>
        </row>
        <row r="147">
          <cell r="B147" t="str">
            <v>Std Packaging Mtl</v>
          </cell>
          <cell r="C147" t="str">
            <v>$ per board</v>
          </cell>
          <cell r="D147">
            <v>0.2</v>
          </cell>
          <cell r="E147">
            <v>0.2</v>
          </cell>
          <cell r="F147">
            <v>0.2</v>
          </cell>
          <cell r="G147">
            <v>0.2</v>
          </cell>
          <cell r="H147">
            <v>0.2</v>
          </cell>
          <cell r="I147">
            <v>0.2</v>
          </cell>
          <cell r="J147">
            <v>0</v>
          </cell>
          <cell r="K147">
            <v>0</v>
          </cell>
          <cell r="L147">
            <v>0</v>
          </cell>
        </row>
        <row r="148">
          <cell r="B148" t="str">
            <v>Lead  Free Wave Adder</v>
          </cell>
          <cell r="D148">
            <v>0.15</v>
          </cell>
          <cell r="E148">
            <v>0.15</v>
          </cell>
          <cell r="F148">
            <v>0.15</v>
          </cell>
          <cell r="G148">
            <v>0.15</v>
          </cell>
          <cell r="H148">
            <v>0.15</v>
          </cell>
          <cell r="I148">
            <v>0.15</v>
          </cell>
        </row>
        <row r="150">
          <cell r="B150" t="str">
            <v>Press Fit Parameters</v>
          </cell>
        </row>
        <row r="151">
          <cell r="B151" t="str">
            <v>Annual placement PF (M per Annual)</v>
          </cell>
          <cell r="C151" t="str">
            <v>MEP</v>
          </cell>
          <cell r="D151">
            <v>0.74880000000000002</v>
          </cell>
          <cell r="E151">
            <v>0.93600000000000005</v>
          </cell>
          <cell r="F151">
            <v>1.0296000000000001</v>
          </cell>
          <cell r="G151">
            <v>1.1232</v>
          </cell>
          <cell r="H151">
            <v>1.2168000000000001</v>
          </cell>
          <cell r="I151">
            <v>1.4039999999999999</v>
          </cell>
          <cell r="J151">
            <v>0</v>
          </cell>
          <cell r="K151">
            <v>0</v>
          </cell>
          <cell r="L151">
            <v>0</v>
          </cell>
        </row>
        <row r="152">
          <cell r="B152" t="str">
            <v>Annual placement PF (M per Annual)</v>
          </cell>
          <cell r="C152" t="str">
            <v>AEP</v>
          </cell>
          <cell r="D152">
            <v>1.248</v>
          </cell>
          <cell r="E152">
            <v>1.56</v>
          </cell>
          <cell r="F152">
            <v>1.716</v>
          </cell>
          <cell r="G152">
            <v>1.8720000000000001</v>
          </cell>
          <cell r="H152">
            <v>2.028</v>
          </cell>
          <cell r="I152">
            <v>2.34</v>
          </cell>
          <cell r="J152">
            <v>0</v>
          </cell>
          <cell r="K152">
            <v>0</v>
          </cell>
          <cell r="L152">
            <v>0</v>
          </cell>
        </row>
        <row r="153">
          <cell r="B153" t="str">
            <v>Nominal speed - AEP</v>
          </cell>
          <cell r="C153" t="str">
            <v>sec / conn</v>
          </cell>
          <cell r="D153">
            <v>18</v>
          </cell>
          <cell r="E153">
            <v>17</v>
          </cell>
          <cell r="F153">
            <v>16</v>
          </cell>
          <cell r="G153">
            <v>15</v>
          </cell>
          <cell r="H153">
            <v>14</v>
          </cell>
          <cell r="I153">
            <v>13</v>
          </cell>
          <cell r="J153">
            <v>0</v>
          </cell>
          <cell r="K153">
            <v>0</v>
          </cell>
          <cell r="L153">
            <v>0</v>
          </cell>
        </row>
        <row r="154">
          <cell r="B154" t="str">
            <v>Nominal speed - MEP (12T and 6T)</v>
          </cell>
          <cell r="C154" t="str">
            <v>sec / conn</v>
          </cell>
          <cell r="D154">
            <v>30</v>
          </cell>
          <cell r="E154">
            <v>27</v>
          </cell>
          <cell r="F154">
            <v>26</v>
          </cell>
          <cell r="G154">
            <v>24</v>
          </cell>
          <cell r="H154">
            <v>23</v>
          </cell>
          <cell r="I154">
            <v>21</v>
          </cell>
          <cell r="J154">
            <v>0</v>
          </cell>
          <cell r="K154">
            <v>0</v>
          </cell>
          <cell r="L154">
            <v>0</v>
          </cell>
        </row>
        <row r="155">
          <cell r="B155" t="str">
            <v>Assembly Yield</v>
          </cell>
          <cell r="C155" t="str">
            <v>%</v>
          </cell>
          <cell r="D155">
            <v>0.88</v>
          </cell>
          <cell r="E155">
            <v>0.9</v>
          </cell>
          <cell r="F155">
            <v>0.92</v>
          </cell>
          <cell r="G155">
            <v>0.94</v>
          </cell>
          <cell r="H155">
            <v>0.96</v>
          </cell>
          <cell r="I155">
            <v>0.98</v>
          </cell>
          <cell r="J155">
            <v>0</v>
          </cell>
          <cell r="K155">
            <v>0</v>
          </cell>
          <cell r="L155">
            <v>0</v>
          </cell>
        </row>
        <row r="156">
          <cell r="B156" t="str">
            <v># Pins per connector</v>
          </cell>
          <cell r="C156" t="str">
            <v>pins / conn</v>
          </cell>
          <cell r="D156">
            <v>135</v>
          </cell>
          <cell r="E156">
            <v>135</v>
          </cell>
          <cell r="F156">
            <v>135</v>
          </cell>
          <cell r="G156">
            <v>135</v>
          </cell>
          <cell r="H156">
            <v>135</v>
          </cell>
          <cell r="I156">
            <v>135</v>
          </cell>
          <cell r="J156">
            <v>0</v>
          </cell>
          <cell r="K156">
            <v>0</v>
          </cell>
          <cell r="L156">
            <v>0</v>
          </cell>
        </row>
        <row r="157">
          <cell r="B157" t="str">
            <v>Rework tact time</v>
          </cell>
          <cell r="C157" t="str">
            <v>sec / pin</v>
          </cell>
          <cell r="D157">
            <v>3</v>
          </cell>
          <cell r="E157">
            <v>3</v>
          </cell>
          <cell r="F157">
            <v>3</v>
          </cell>
          <cell r="G157">
            <v>3</v>
          </cell>
          <cell r="H157">
            <v>3</v>
          </cell>
          <cell r="I157">
            <v>3</v>
          </cell>
          <cell r="J157">
            <v>0</v>
          </cell>
          <cell r="K157">
            <v>0</v>
          </cell>
          <cell r="L157">
            <v>0</v>
          </cell>
        </row>
        <row r="158">
          <cell r="B158" t="str">
            <v>Double sided PF</v>
          </cell>
          <cell r="C158" t="str">
            <v>%</v>
          </cell>
          <cell r="D158">
            <v>0.05</v>
          </cell>
          <cell r="E158">
            <v>0.05</v>
          </cell>
          <cell r="F158">
            <v>0.05</v>
          </cell>
          <cell r="G158">
            <v>0.05</v>
          </cell>
          <cell r="H158">
            <v>0.05</v>
          </cell>
          <cell r="I158">
            <v>0.05</v>
          </cell>
          <cell r="J158">
            <v>0</v>
          </cell>
          <cell r="K158">
            <v>0</v>
          </cell>
          <cell r="L158">
            <v>0</v>
          </cell>
        </row>
        <row r="159">
          <cell r="B159" t="str">
            <v>AOI time for Press Fit</v>
          </cell>
          <cell r="C159" t="str">
            <v>sec / conn</v>
          </cell>
          <cell r="D159">
            <v>5</v>
          </cell>
          <cell r="E159">
            <v>5</v>
          </cell>
          <cell r="F159">
            <v>5</v>
          </cell>
          <cell r="G159">
            <v>5</v>
          </cell>
          <cell r="H159">
            <v>5</v>
          </cell>
          <cell r="I159">
            <v>5</v>
          </cell>
          <cell r="J159">
            <v>0</v>
          </cell>
          <cell r="K159">
            <v>0</v>
          </cell>
          <cell r="L159">
            <v>0</v>
          </cell>
        </row>
        <row r="160">
          <cell r="B160" t="str">
            <v>Compliant Pin Insertion Parameters</v>
          </cell>
        </row>
        <row r="161">
          <cell r="B161" t="str">
            <v>Annual Pins (M per Annual)</v>
          </cell>
          <cell r="D161">
            <v>74.88</v>
          </cell>
          <cell r="E161">
            <v>93.6</v>
          </cell>
          <cell r="F161">
            <v>102.96</v>
          </cell>
          <cell r="G161">
            <v>112.32</v>
          </cell>
          <cell r="H161">
            <v>121.68</v>
          </cell>
          <cell r="I161">
            <v>146.63999999999999</v>
          </cell>
          <cell r="J161">
            <v>0</v>
          </cell>
          <cell r="K161">
            <v>0</v>
          </cell>
          <cell r="L161">
            <v>0</v>
          </cell>
        </row>
        <row r="162">
          <cell r="B162" t="str">
            <v>Nominal speed - Pin Stitching</v>
          </cell>
          <cell r="C162" t="str">
            <v>sec / pin</v>
          </cell>
          <cell r="D162">
            <v>0.3</v>
          </cell>
          <cell r="E162">
            <v>0.27</v>
          </cell>
          <cell r="F162">
            <v>0.26</v>
          </cell>
          <cell r="G162">
            <v>0.24</v>
          </cell>
          <cell r="H162">
            <v>0.23</v>
          </cell>
          <cell r="I162">
            <v>0.2</v>
          </cell>
          <cell r="J162">
            <v>0</v>
          </cell>
          <cell r="K162">
            <v>0</v>
          </cell>
          <cell r="L162">
            <v>0</v>
          </cell>
        </row>
        <row r="163">
          <cell r="B163" t="str">
            <v>Nominal speed - Auto Pin Straightening</v>
          </cell>
          <cell r="C163" t="str">
            <v>sec / pin</v>
          </cell>
          <cell r="D163">
            <v>0.44444444444444442</v>
          </cell>
          <cell r="E163">
            <v>0.4</v>
          </cell>
          <cell r="F163">
            <v>0.37777777777777777</v>
          </cell>
          <cell r="G163">
            <v>0.35555555555555557</v>
          </cell>
          <cell r="H163">
            <v>0.33333333333333331</v>
          </cell>
          <cell r="I163">
            <v>0.29629629629629628</v>
          </cell>
          <cell r="J163">
            <v>0</v>
          </cell>
          <cell r="K163">
            <v>0</v>
          </cell>
          <cell r="L163">
            <v>0</v>
          </cell>
        </row>
        <row r="164">
          <cell r="B164" t="str">
            <v>Assembly Yield</v>
          </cell>
          <cell r="C164" t="str">
            <v>%</v>
          </cell>
          <cell r="D164">
            <v>0.88</v>
          </cell>
          <cell r="E164">
            <v>0.9</v>
          </cell>
          <cell r="F164">
            <v>0.92</v>
          </cell>
          <cell r="G164">
            <v>0.94</v>
          </cell>
          <cell r="H164">
            <v>0.96</v>
          </cell>
          <cell r="I164">
            <v>0.98</v>
          </cell>
          <cell r="J164">
            <v>0</v>
          </cell>
          <cell r="K164">
            <v>0</v>
          </cell>
          <cell r="L164">
            <v>0</v>
          </cell>
        </row>
        <row r="165">
          <cell r="B165" t="str">
            <v>Rework tact time</v>
          </cell>
          <cell r="C165" t="str">
            <v>sec / pin</v>
          </cell>
          <cell r="D165">
            <v>3</v>
          </cell>
          <cell r="E165">
            <v>3</v>
          </cell>
          <cell r="F165">
            <v>3</v>
          </cell>
          <cell r="G165">
            <v>3</v>
          </cell>
          <cell r="H165">
            <v>3</v>
          </cell>
          <cell r="I165">
            <v>3</v>
          </cell>
          <cell r="J165">
            <v>0</v>
          </cell>
          <cell r="K165">
            <v>0</v>
          </cell>
          <cell r="L165">
            <v>0</v>
          </cell>
        </row>
        <row r="166">
          <cell r="B166" t="str">
            <v>AOI time for Pins</v>
          </cell>
          <cell r="C166" t="str">
            <v>sec / pin</v>
          </cell>
          <cell r="D166">
            <v>0.1</v>
          </cell>
          <cell r="E166">
            <v>0.1</v>
          </cell>
          <cell r="F166">
            <v>0.1</v>
          </cell>
          <cell r="G166">
            <v>0.1</v>
          </cell>
          <cell r="H166">
            <v>0.1</v>
          </cell>
          <cell r="I166">
            <v>0.1</v>
          </cell>
          <cell r="J166">
            <v>0</v>
          </cell>
          <cell r="K166">
            <v>0</v>
          </cell>
          <cell r="L166">
            <v>0</v>
          </cell>
        </row>
        <row r="168">
          <cell r="B168" t="str">
            <v>BOX Specials</v>
          </cell>
        </row>
        <row r="169">
          <cell r="B169" t="str">
            <v>Box Test Repair Time Default</v>
          </cell>
          <cell r="C169" t="str">
            <v>minutes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15</v>
          </cell>
          <cell r="K169">
            <v>30</v>
          </cell>
          <cell r="L169">
            <v>60</v>
          </cell>
        </row>
        <row r="170">
          <cell r="B170" t="str">
            <v>Hipot Repair Time Default</v>
          </cell>
          <cell r="D170">
            <v>40</v>
          </cell>
          <cell r="E170">
            <v>30</v>
          </cell>
          <cell r="F170">
            <v>25</v>
          </cell>
          <cell r="G170">
            <v>20</v>
          </cell>
          <cell r="H170">
            <v>15</v>
          </cell>
          <cell r="I170">
            <v>10</v>
          </cell>
          <cell r="J170">
            <v>15</v>
          </cell>
          <cell r="K170">
            <v>30</v>
          </cell>
          <cell r="L170">
            <v>60</v>
          </cell>
        </row>
        <row r="171">
          <cell r="M171" t="str">
            <v>End of Table</v>
          </cell>
        </row>
        <row r="267">
          <cell r="B267" t="str">
            <v>Site Table</v>
          </cell>
          <cell r="C267" t="str">
            <v>Plano Core NPI</v>
          </cell>
          <cell r="D267" t="str">
            <v>Austin</v>
          </cell>
          <cell r="E267" t="str">
            <v>Batam</v>
          </cell>
          <cell r="F267" t="str">
            <v>Changi</v>
          </cell>
          <cell r="G267" t="str">
            <v>TAB/Hungary</v>
          </cell>
          <cell r="H267" t="str">
            <v>Timisoara</v>
          </cell>
          <cell r="I267" t="str">
            <v>Charlotte</v>
          </cell>
          <cell r="J267" t="str">
            <v>Columbia</v>
          </cell>
          <cell r="K267" t="str">
            <v>Creedmoor</v>
          </cell>
          <cell r="L267" t="str">
            <v>Ukraine-Beregovo</v>
          </cell>
          <cell r="M267" t="str">
            <v>Guad South</v>
          </cell>
          <cell r="N267" t="str">
            <v>Milpitas</v>
          </cell>
          <cell r="O267" t="str">
            <v>Ibaraki</v>
          </cell>
          <cell r="P267" t="str">
            <v>Aguascalientes</v>
          </cell>
          <cell r="Q267" t="str">
            <v>Juarez</v>
          </cell>
          <cell r="R267" t="str">
            <v>Dongguan</v>
          </cell>
          <cell r="S267" t="str">
            <v>Shenzhen STB</v>
          </cell>
          <cell r="T267" t="str">
            <v>Johor PTP</v>
          </cell>
          <cell r="U267" t="str">
            <v>Penang</v>
          </cell>
          <cell r="V267" t="str">
            <v>Plano</v>
          </cell>
          <cell r="W267" t="str">
            <v>Shanghai Mech</v>
          </cell>
          <cell r="X267" t="str">
            <v>Shenzhen Non STB</v>
          </cell>
          <cell r="Y267" t="str">
            <v>Shanghai (Malu)</v>
          </cell>
          <cell r="Z267" t="str">
            <v>Zhuhai</v>
          </cell>
          <cell r="AA267" t="str">
            <v>Suzhou</v>
          </cell>
          <cell r="AB267" t="str">
            <v>Sorocaba</v>
          </cell>
          <cell r="AC267" t="str">
            <v>Paderborn</v>
          </cell>
          <cell r="AD267" t="str">
            <v>Chennai</v>
          </cell>
          <cell r="AE267" t="str">
            <v>Guad North</v>
          </cell>
          <cell r="AF267" t="str">
            <v>Joo Koon</v>
          </cell>
          <cell r="AG267" t="str">
            <v>Poland Mech</v>
          </cell>
          <cell r="AH267" t="str">
            <v>Kallang</v>
          </cell>
          <cell r="AI267" t="str">
            <v>Nanjing</v>
          </cell>
          <cell r="AJ267" t="str">
            <v>Poland</v>
          </cell>
          <cell r="AK267" t="str">
            <v>Zala</v>
          </cell>
          <cell r="AL267" t="str">
            <v>Ramos</v>
          </cell>
          <cell r="AM267" t="str">
            <v>Sarvar-Automotive</v>
          </cell>
          <cell r="AN267" t="str">
            <v>Site38</v>
          </cell>
          <cell r="AO267" t="str">
            <v>Site39</v>
          </cell>
          <cell r="AP267" t="str">
            <v>Site40</v>
          </cell>
          <cell r="AQ267" t="str">
            <v>Site41</v>
          </cell>
          <cell r="AR267" t="str">
            <v>Site42</v>
          </cell>
          <cell r="AS267" t="str">
            <v>Site43</v>
          </cell>
          <cell r="AT267" t="str">
            <v>Site44</v>
          </cell>
          <cell r="AU267" t="str">
            <v>Site45</v>
          </cell>
          <cell r="AV267" t="str">
            <v>Site46</v>
          </cell>
          <cell r="AW267" t="str">
            <v>Site47</v>
          </cell>
          <cell r="AX267" t="str">
            <v>Site48</v>
          </cell>
          <cell r="AY267" t="str">
            <v>Site49</v>
          </cell>
          <cell r="AZ267" t="str">
            <v>Site50</v>
          </cell>
          <cell r="BA267" t="str">
            <v>Site51</v>
          </cell>
          <cell r="BB267" t="str">
            <v>Site52</v>
          </cell>
          <cell r="BC267" t="str">
            <v>Site53</v>
          </cell>
          <cell r="BD267" t="str">
            <v>Site54</v>
          </cell>
          <cell r="BE267" t="str">
            <v>Site55</v>
          </cell>
        </row>
        <row r="268">
          <cell r="B268" t="str">
            <v>Working Hours</v>
          </cell>
          <cell r="R268" t="str">
            <v>Inactive - open</v>
          </cell>
          <cell r="AF268" t="str">
            <v>Inactive - open</v>
          </cell>
          <cell r="AM268" t="str">
            <v>In EUROs</v>
          </cell>
        </row>
        <row r="269">
          <cell r="B269" t="str">
            <v># of working days per week (Equipments)</v>
          </cell>
          <cell r="C269">
            <v>5</v>
          </cell>
          <cell r="D269">
            <v>5</v>
          </cell>
          <cell r="E269">
            <v>5.5</v>
          </cell>
          <cell r="F269">
            <v>5</v>
          </cell>
          <cell r="G269">
            <v>7</v>
          </cell>
          <cell r="H269">
            <v>6.5</v>
          </cell>
          <cell r="I269">
            <v>5</v>
          </cell>
          <cell r="J269">
            <v>5</v>
          </cell>
          <cell r="K269">
            <v>5</v>
          </cell>
          <cell r="L269">
            <v>5</v>
          </cell>
          <cell r="M269">
            <v>6</v>
          </cell>
          <cell r="N269">
            <v>5</v>
          </cell>
          <cell r="O269">
            <v>5</v>
          </cell>
          <cell r="P269">
            <v>6</v>
          </cell>
          <cell r="Q269">
            <v>5.67</v>
          </cell>
          <cell r="R269">
            <v>6</v>
          </cell>
          <cell r="S269">
            <v>6</v>
          </cell>
          <cell r="T269">
            <v>6</v>
          </cell>
          <cell r="U269">
            <v>6</v>
          </cell>
          <cell r="V269">
            <v>5</v>
          </cell>
          <cell r="W269">
            <v>6</v>
          </cell>
          <cell r="X269">
            <v>6</v>
          </cell>
          <cell r="Y269">
            <v>7</v>
          </cell>
          <cell r="Z269">
            <v>6</v>
          </cell>
          <cell r="AA269">
            <v>6</v>
          </cell>
          <cell r="AB269">
            <v>5</v>
          </cell>
          <cell r="AC269">
            <v>6</v>
          </cell>
          <cell r="AD269">
            <v>6</v>
          </cell>
          <cell r="AE269">
            <v>6</v>
          </cell>
          <cell r="AF269">
            <v>5</v>
          </cell>
          <cell r="AG269">
            <v>5</v>
          </cell>
          <cell r="AH269">
            <v>5.5</v>
          </cell>
          <cell r="AI269">
            <v>6</v>
          </cell>
          <cell r="AJ269">
            <v>6.5</v>
          </cell>
          <cell r="AK269">
            <v>5</v>
          </cell>
          <cell r="AL269">
            <v>6</v>
          </cell>
          <cell r="AM269">
            <v>5</v>
          </cell>
          <cell r="AN269">
            <v>5</v>
          </cell>
          <cell r="AO269">
            <v>5</v>
          </cell>
          <cell r="AP269">
            <v>5</v>
          </cell>
          <cell r="AQ269">
            <v>5</v>
          </cell>
          <cell r="AR269">
            <v>5</v>
          </cell>
          <cell r="AS269">
            <v>5</v>
          </cell>
          <cell r="AT269">
            <v>5</v>
          </cell>
          <cell r="AU269">
            <v>5</v>
          </cell>
          <cell r="AV269">
            <v>5</v>
          </cell>
          <cell r="AW269">
            <v>5</v>
          </cell>
          <cell r="AX269">
            <v>5</v>
          </cell>
          <cell r="AY269">
            <v>5</v>
          </cell>
          <cell r="AZ269">
            <v>5</v>
          </cell>
          <cell r="BA269">
            <v>5</v>
          </cell>
          <cell r="BB269">
            <v>5</v>
          </cell>
          <cell r="BC269">
            <v>5</v>
          </cell>
          <cell r="BD269">
            <v>5</v>
          </cell>
          <cell r="BE269">
            <v>5</v>
          </cell>
        </row>
        <row r="270">
          <cell r="B270" t="str">
            <v># of working days per week (Men)</v>
          </cell>
          <cell r="C270">
            <v>5</v>
          </cell>
          <cell r="D270">
            <v>5</v>
          </cell>
          <cell r="E270">
            <v>5.5</v>
          </cell>
          <cell r="F270">
            <v>5.5</v>
          </cell>
          <cell r="G270">
            <v>7</v>
          </cell>
          <cell r="H270">
            <v>5</v>
          </cell>
          <cell r="I270">
            <v>5</v>
          </cell>
          <cell r="J270">
            <v>5</v>
          </cell>
          <cell r="K270">
            <v>5</v>
          </cell>
          <cell r="L270">
            <v>5</v>
          </cell>
          <cell r="M270">
            <v>6</v>
          </cell>
          <cell r="N270">
            <v>5</v>
          </cell>
          <cell r="O270">
            <v>5</v>
          </cell>
          <cell r="P270">
            <v>5</v>
          </cell>
          <cell r="Q270">
            <v>5.67</v>
          </cell>
          <cell r="R270">
            <v>6</v>
          </cell>
          <cell r="S270">
            <v>6</v>
          </cell>
          <cell r="T270">
            <v>5</v>
          </cell>
          <cell r="U270">
            <v>5.5</v>
          </cell>
          <cell r="V270">
            <v>5</v>
          </cell>
          <cell r="W270">
            <v>5</v>
          </cell>
          <cell r="X270">
            <v>6</v>
          </cell>
          <cell r="Y270">
            <v>5</v>
          </cell>
          <cell r="Z270">
            <v>5.5</v>
          </cell>
          <cell r="AA270">
            <v>5</v>
          </cell>
          <cell r="AB270">
            <v>5</v>
          </cell>
          <cell r="AC270">
            <v>6</v>
          </cell>
          <cell r="AD270">
            <v>6</v>
          </cell>
          <cell r="AE270">
            <v>6</v>
          </cell>
          <cell r="AF270">
            <v>5</v>
          </cell>
          <cell r="AG270">
            <v>5</v>
          </cell>
          <cell r="AH270">
            <v>5.5</v>
          </cell>
          <cell r="AI270">
            <v>6</v>
          </cell>
          <cell r="AJ270">
            <v>5</v>
          </cell>
          <cell r="AK270">
            <v>5</v>
          </cell>
          <cell r="AL270">
            <v>6</v>
          </cell>
          <cell r="AM270">
            <v>5</v>
          </cell>
          <cell r="AN270">
            <v>5</v>
          </cell>
          <cell r="AO270">
            <v>5</v>
          </cell>
          <cell r="AP270">
            <v>5</v>
          </cell>
          <cell r="AQ270">
            <v>5</v>
          </cell>
          <cell r="AR270">
            <v>5</v>
          </cell>
          <cell r="AS270">
            <v>5</v>
          </cell>
          <cell r="AT270">
            <v>5</v>
          </cell>
          <cell r="AU270">
            <v>5</v>
          </cell>
          <cell r="AV270">
            <v>5</v>
          </cell>
          <cell r="AW270">
            <v>5</v>
          </cell>
          <cell r="AX270">
            <v>5</v>
          </cell>
          <cell r="AY270">
            <v>5</v>
          </cell>
          <cell r="AZ270">
            <v>5</v>
          </cell>
          <cell r="BA270">
            <v>5</v>
          </cell>
          <cell r="BB270">
            <v>5</v>
          </cell>
          <cell r="BC270">
            <v>5</v>
          </cell>
          <cell r="BD270">
            <v>5</v>
          </cell>
          <cell r="BE270">
            <v>5</v>
          </cell>
        </row>
        <row r="271">
          <cell r="B271" t="str">
            <v># of shifts per working day (PCBA) :</v>
          </cell>
          <cell r="C271">
            <v>1</v>
          </cell>
          <cell r="D271">
            <v>3</v>
          </cell>
          <cell r="E271">
            <v>3</v>
          </cell>
          <cell r="F271">
            <v>1</v>
          </cell>
          <cell r="G271">
            <v>3</v>
          </cell>
          <cell r="H271">
            <v>3</v>
          </cell>
          <cell r="I271">
            <v>2</v>
          </cell>
          <cell r="J271">
            <v>1</v>
          </cell>
          <cell r="K271">
            <v>1</v>
          </cell>
          <cell r="L271">
            <v>3</v>
          </cell>
          <cell r="M271">
            <v>3</v>
          </cell>
          <cell r="N271">
            <v>2</v>
          </cell>
          <cell r="O271">
            <v>2</v>
          </cell>
          <cell r="P271">
            <v>3</v>
          </cell>
          <cell r="Q271">
            <v>3</v>
          </cell>
          <cell r="R271">
            <v>2</v>
          </cell>
          <cell r="S271">
            <v>2</v>
          </cell>
          <cell r="T271">
            <v>2</v>
          </cell>
          <cell r="U271">
            <v>2</v>
          </cell>
          <cell r="V271">
            <v>2</v>
          </cell>
          <cell r="W271">
            <v>3</v>
          </cell>
          <cell r="X271">
            <v>2</v>
          </cell>
          <cell r="Y271">
            <v>3</v>
          </cell>
          <cell r="Z271">
            <v>2</v>
          </cell>
          <cell r="AA271">
            <v>3</v>
          </cell>
          <cell r="AB271">
            <v>2</v>
          </cell>
          <cell r="AC271">
            <v>2</v>
          </cell>
          <cell r="AD271">
            <v>2</v>
          </cell>
          <cell r="AE271">
            <v>3</v>
          </cell>
          <cell r="AF271">
            <v>2</v>
          </cell>
          <cell r="AG271">
            <v>3</v>
          </cell>
          <cell r="AH271">
            <v>2</v>
          </cell>
          <cell r="AI271">
            <v>2</v>
          </cell>
          <cell r="AJ271">
            <v>3</v>
          </cell>
          <cell r="AK271">
            <v>3</v>
          </cell>
          <cell r="AL271">
            <v>2</v>
          </cell>
          <cell r="AM271">
            <v>2</v>
          </cell>
          <cell r="AN271">
            <v>2</v>
          </cell>
          <cell r="AO271">
            <v>2</v>
          </cell>
          <cell r="AP271">
            <v>2</v>
          </cell>
          <cell r="AQ271">
            <v>2</v>
          </cell>
          <cell r="AR271">
            <v>2</v>
          </cell>
          <cell r="AS271">
            <v>2</v>
          </cell>
          <cell r="AT271">
            <v>2</v>
          </cell>
          <cell r="AU271">
            <v>2</v>
          </cell>
          <cell r="AV271">
            <v>2</v>
          </cell>
          <cell r="AW271">
            <v>2</v>
          </cell>
          <cell r="AX271">
            <v>2</v>
          </cell>
          <cell r="AY271">
            <v>2</v>
          </cell>
          <cell r="AZ271">
            <v>2</v>
          </cell>
          <cell r="BA271">
            <v>2</v>
          </cell>
          <cell r="BB271">
            <v>2</v>
          </cell>
          <cell r="BC271">
            <v>2</v>
          </cell>
          <cell r="BD271">
            <v>2</v>
          </cell>
          <cell r="BE271">
            <v>2</v>
          </cell>
        </row>
        <row r="272">
          <cell r="B272" t="str">
            <v># of shifts per working day (SYSTEM) :</v>
          </cell>
          <cell r="C272">
            <v>1</v>
          </cell>
          <cell r="D272">
            <v>2</v>
          </cell>
          <cell r="E272">
            <v>3</v>
          </cell>
          <cell r="F272">
            <v>1</v>
          </cell>
          <cell r="G272">
            <v>3</v>
          </cell>
          <cell r="H272">
            <v>3</v>
          </cell>
          <cell r="I272">
            <v>2</v>
          </cell>
          <cell r="J272">
            <v>1</v>
          </cell>
          <cell r="K272">
            <v>3</v>
          </cell>
          <cell r="L272">
            <v>3</v>
          </cell>
          <cell r="M272">
            <v>3</v>
          </cell>
          <cell r="N272">
            <v>2</v>
          </cell>
          <cell r="O272">
            <v>1</v>
          </cell>
          <cell r="P272">
            <v>3</v>
          </cell>
          <cell r="Q272">
            <v>3</v>
          </cell>
          <cell r="R272">
            <v>2</v>
          </cell>
          <cell r="S272">
            <v>2</v>
          </cell>
          <cell r="T272">
            <v>2</v>
          </cell>
          <cell r="U272">
            <v>2</v>
          </cell>
          <cell r="V272">
            <v>2</v>
          </cell>
          <cell r="W272">
            <v>3</v>
          </cell>
          <cell r="X272">
            <v>2</v>
          </cell>
          <cell r="Y272">
            <v>3</v>
          </cell>
          <cell r="Z272">
            <v>2</v>
          </cell>
          <cell r="AA272">
            <v>3</v>
          </cell>
          <cell r="AB272">
            <v>2</v>
          </cell>
          <cell r="AC272">
            <v>1</v>
          </cell>
          <cell r="AD272">
            <v>2</v>
          </cell>
          <cell r="AE272">
            <v>3</v>
          </cell>
          <cell r="AF272">
            <v>2</v>
          </cell>
          <cell r="AG272">
            <v>3</v>
          </cell>
          <cell r="AH272">
            <v>2</v>
          </cell>
          <cell r="AI272">
            <v>2</v>
          </cell>
          <cell r="AJ272">
            <v>3</v>
          </cell>
          <cell r="AK272">
            <v>3</v>
          </cell>
          <cell r="AL272">
            <v>2</v>
          </cell>
          <cell r="AM272">
            <v>2</v>
          </cell>
          <cell r="AN272">
            <v>2</v>
          </cell>
          <cell r="AO272">
            <v>2</v>
          </cell>
          <cell r="AP272">
            <v>2</v>
          </cell>
          <cell r="AQ272">
            <v>2</v>
          </cell>
          <cell r="AR272">
            <v>2</v>
          </cell>
          <cell r="AS272">
            <v>2</v>
          </cell>
          <cell r="AT272">
            <v>2</v>
          </cell>
          <cell r="AU272">
            <v>2</v>
          </cell>
          <cell r="AV272">
            <v>2</v>
          </cell>
          <cell r="AW272">
            <v>2</v>
          </cell>
          <cell r="AX272">
            <v>2</v>
          </cell>
          <cell r="AY272">
            <v>2</v>
          </cell>
          <cell r="AZ272">
            <v>2</v>
          </cell>
          <cell r="BA272">
            <v>2</v>
          </cell>
          <cell r="BB272">
            <v>2</v>
          </cell>
          <cell r="BC272">
            <v>2</v>
          </cell>
          <cell r="BD272">
            <v>2</v>
          </cell>
          <cell r="BE272">
            <v>2</v>
          </cell>
        </row>
        <row r="273">
          <cell r="B273" t="str">
            <v># of working hours per shift:</v>
          </cell>
          <cell r="C273">
            <v>7</v>
          </cell>
          <cell r="D273">
            <v>8</v>
          </cell>
          <cell r="E273">
            <v>7</v>
          </cell>
          <cell r="F273">
            <v>7.25</v>
          </cell>
          <cell r="G273">
            <v>7.5</v>
          </cell>
          <cell r="H273">
            <v>7.5</v>
          </cell>
          <cell r="I273">
            <v>8</v>
          </cell>
          <cell r="J273">
            <v>7.5</v>
          </cell>
          <cell r="K273">
            <v>8</v>
          </cell>
          <cell r="L273">
            <v>8</v>
          </cell>
          <cell r="M273">
            <v>7.5</v>
          </cell>
          <cell r="N273">
            <v>7.5</v>
          </cell>
          <cell r="O273">
            <v>7.75</v>
          </cell>
          <cell r="P273">
            <v>8</v>
          </cell>
          <cell r="Q273">
            <v>7.3</v>
          </cell>
          <cell r="R273">
            <v>10</v>
          </cell>
          <cell r="S273">
            <v>11</v>
          </cell>
          <cell r="T273">
            <v>10.5</v>
          </cell>
          <cell r="U273">
            <v>10.75</v>
          </cell>
          <cell r="V273">
            <v>7.5</v>
          </cell>
          <cell r="W273">
            <v>8</v>
          </cell>
          <cell r="X273">
            <v>11</v>
          </cell>
          <cell r="Y273">
            <v>8</v>
          </cell>
          <cell r="Z273">
            <v>11</v>
          </cell>
          <cell r="AA273">
            <v>8</v>
          </cell>
          <cell r="AB273">
            <v>8.8000000000000007</v>
          </cell>
          <cell r="AC273">
            <v>8</v>
          </cell>
          <cell r="AD273">
            <v>7.2</v>
          </cell>
          <cell r="AE273">
            <v>7.5</v>
          </cell>
          <cell r="AF273">
            <v>8.5</v>
          </cell>
          <cell r="AG273">
            <v>8</v>
          </cell>
          <cell r="AH273">
            <v>7.5</v>
          </cell>
          <cell r="AI273">
            <v>11.5</v>
          </cell>
          <cell r="AJ273">
            <v>7.5</v>
          </cell>
          <cell r="AK273">
            <v>7.5</v>
          </cell>
          <cell r="AL273">
            <v>8</v>
          </cell>
          <cell r="AM273">
            <v>8</v>
          </cell>
          <cell r="AN273">
            <v>8</v>
          </cell>
          <cell r="AO273">
            <v>8</v>
          </cell>
          <cell r="AP273">
            <v>8</v>
          </cell>
          <cell r="AQ273">
            <v>8</v>
          </cell>
          <cell r="AR273">
            <v>8</v>
          </cell>
          <cell r="AS273">
            <v>8</v>
          </cell>
          <cell r="AT273">
            <v>8</v>
          </cell>
          <cell r="AU273">
            <v>8</v>
          </cell>
          <cell r="AV273">
            <v>8</v>
          </cell>
          <cell r="AW273">
            <v>8</v>
          </cell>
          <cell r="AX273">
            <v>8</v>
          </cell>
          <cell r="AY273">
            <v>8</v>
          </cell>
          <cell r="AZ273">
            <v>8</v>
          </cell>
          <cell r="BA273">
            <v>8</v>
          </cell>
          <cell r="BB273">
            <v>8</v>
          </cell>
          <cell r="BC273">
            <v>8</v>
          </cell>
          <cell r="BD273">
            <v>8</v>
          </cell>
          <cell r="BE273">
            <v>8</v>
          </cell>
        </row>
        <row r="274">
          <cell r="B274" t="str">
            <v>Direct Labor: Hourly Rate  (USD)</v>
          </cell>
          <cell r="C274" t="str">
            <v xml:space="preserve"> </v>
          </cell>
          <cell r="D274" t="str">
            <v xml:space="preserve"> </v>
          </cell>
          <cell r="E274" t="str">
            <v xml:space="preserve"> </v>
          </cell>
          <cell r="F274" t="str">
            <v xml:space="preserve"> </v>
          </cell>
          <cell r="G274" t="str">
            <v xml:space="preserve"> </v>
          </cell>
          <cell r="H274" t="str">
            <v xml:space="preserve"> </v>
          </cell>
          <cell r="I274" t="str">
            <v xml:space="preserve"> </v>
          </cell>
          <cell r="J274" t="str">
            <v xml:space="preserve"> </v>
          </cell>
          <cell r="K274" t="str">
            <v xml:space="preserve"> </v>
          </cell>
          <cell r="L274" t="str">
            <v xml:space="preserve"> </v>
          </cell>
          <cell r="M274" t="str">
            <v xml:space="preserve"> </v>
          </cell>
          <cell r="N274" t="str">
            <v xml:space="preserve"> </v>
          </cell>
          <cell r="O274" t="str">
            <v xml:space="preserve"> </v>
          </cell>
          <cell r="P274" t="str">
            <v xml:space="preserve"> </v>
          </cell>
          <cell r="Q274" t="str">
            <v xml:space="preserve"> </v>
          </cell>
          <cell r="R274" t="str">
            <v xml:space="preserve"> </v>
          </cell>
          <cell r="S274" t="str">
            <v xml:space="preserve"> </v>
          </cell>
          <cell r="T274" t="str">
            <v xml:space="preserve"> </v>
          </cell>
          <cell r="V274" t="str">
            <v xml:space="preserve"> </v>
          </cell>
          <cell r="W274" t="str">
            <v xml:space="preserve"> </v>
          </cell>
          <cell r="X274" t="str">
            <v xml:space="preserve"> </v>
          </cell>
          <cell r="Y274" t="str">
            <v xml:space="preserve"> </v>
          </cell>
          <cell r="Z274" t="str">
            <v xml:space="preserve"> </v>
          </cell>
          <cell r="AA274" t="str">
            <v xml:space="preserve"> </v>
          </cell>
          <cell r="AB274" t="str">
            <v xml:space="preserve"> </v>
          </cell>
          <cell r="AC274" t="str">
            <v xml:space="preserve"> </v>
          </cell>
          <cell r="AD274" t="str">
            <v xml:space="preserve"> </v>
          </cell>
          <cell r="AE274" t="str">
            <v xml:space="preserve"> </v>
          </cell>
          <cell r="AF274" t="str">
            <v xml:space="preserve"> </v>
          </cell>
          <cell r="AG274" t="str">
            <v xml:space="preserve"> </v>
          </cell>
          <cell r="AI274" t="str">
            <v xml:space="preserve"> </v>
          </cell>
          <cell r="AJ274" t="str">
            <v xml:space="preserve"> </v>
          </cell>
          <cell r="AK274" t="str">
            <v xml:space="preserve"> </v>
          </cell>
          <cell r="AL274" t="str">
            <v xml:space="preserve"> </v>
          </cell>
          <cell r="AM274" t="str">
            <v xml:space="preserve"> </v>
          </cell>
          <cell r="AN274" t="str">
            <v xml:space="preserve"> </v>
          </cell>
          <cell r="AO274" t="str">
            <v xml:space="preserve"> </v>
          </cell>
          <cell r="AP274" t="str">
            <v xml:space="preserve"> </v>
          </cell>
          <cell r="AQ274" t="str">
            <v xml:space="preserve"> </v>
          </cell>
          <cell r="AR274" t="str">
            <v xml:space="preserve"> </v>
          </cell>
          <cell r="AS274" t="str">
            <v xml:space="preserve"> </v>
          </cell>
          <cell r="AT274" t="str">
            <v xml:space="preserve"> </v>
          </cell>
          <cell r="AU274" t="str">
            <v xml:space="preserve"> </v>
          </cell>
          <cell r="AV274" t="str">
            <v xml:space="preserve"> </v>
          </cell>
          <cell r="AW274" t="str">
            <v xml:space="preserve"> </v>
          </cell>
          <cell r="AX274" t="str">
            <v xml:space="preserve"> </v>
          </cell>
          <cell r="AY274" t="str">
            <v xml:space="preserve"> </v>
          </cell>
          <cell r="AZ274" t="str">
            <v xml:space="preserve"> </v>
          </cell>
          <cell r="BA274" t="str">
            <v xml:space="preserve"> </v>
          </cell>
          <cell r="BB274" t="str">
            <v xml:space="preserve"> </v>
          </cell>
          <cell r="BC274" t="str">
            <v xml:space="preserve"> </v>
          </cell>
          <cell r="BD274" t="str">
            <v xml:space="preserve"> </v>
          </cell>
          <cell r="BE274" t="str">
            <v xml:space="preserve"> </v>
          </cell>
        </row>
        <row r="275">
          <cell r="B275" t="str">
            <v>Operator $/hr</v>
          </cell>
          <cell r="C275">
            <v>20.61</v>
          </cell>
          <cell r="D275">
            <v>17.39</v>
          </cell>
          <cell r="E275">
            <v>1.1169190274256304</v>
          </cell>
          <cell r="F275">
            <v>4.9592099613568053</v>
          </cell>
          <cell r="G275">
            <v>6.2533279999999989</v>
          </cell>
          <cell r="H275">
            <v>5.3646310142013496</v>
          </cell>
          <cell r="I275">
            <v>21.452639999999999</v>
          </cell>
          <cell r="J275">
            <v>19.97</v>
          </cell>
          <cell r="K275">
            <v>23.09</v>
          </cell>
          <cell r="L275">
            <v>1.9</v>
          </cell>
          <cell r="M275">
            <v>3.1130283617165118</v>
          </cell>
          <cell r="N275">
            <v>21.08</v>
          </cell>
          <cell r="O275">
            <v>27.006589607864321</v>
          </cell>
          <cell r="P275">
            <v>3.1935812749221824</v>
          </cell>
          <cell r="Q275">
            <v>3.5</v>
          </cell>
          <cell r="R275">
            <v>1.239415160127751</v>
          </cell>
          <cell r="S275">
            <v>1.8001766149025646</v>
          </cell>
          <cell r="T275">
            <v>1.7836928254551017</v>
          </cell>
          <cell r="U275">
            <v>2.4478119254388893</v>
          </cell>
          <cell r="V275">
            <v>20.61</v>
          </cell>
          <cell r="W275">
            <v>2.3153768516632405</v>
          </cell>
          <cell r="X275">
            <v>1.8001766149025646</v>
          </cell>
          <cell r="Y275">
            <v>1.7003721175539865</v>
          </cell>
          <cell r="Z275">
            <v>1.7089425415335933</v>
          </cell>
          <cell r="AA275">
            <v>2.3637229335755521</v>
          </cell>
          <cell r="AB275">
            <v>6.9955406911928657</v>
          </cell>
          <cell r="AC275">
            <v>28.153452999999999</v>
          </cell>
          <cell r="AD275">
            <v>1.1436308542116396</v>
          </cell>
          <cell r="AE275">
            <v>3.1041753855068732</v>
          </cell>
          <cell r="AF275">
            <v>4.1564387282064645</v>
          </cell>
          <cell r="AG275">
            <v>4.326230888595112</v>
          </cell>
          <cell r="AH275">
            <v>5.2454558465722059</v>
          </cell>
          <cell r="AI275">
            <v>2.1254651469424832</v>
          </cell>
          <cell r="AJ275">
            <v>5.0647972108267751</v>
          </cell>
          <cell r="AK275">
            <v>8.3772012054306408</v>
          </cell>
          <cell r="AL275">
            <v>1.8105141164729741</v>
          </cell>
          <cell r="AM275">
            <v>3.8714459344694139</v>
          </cell>
          <cell r="AN275">
            <v>0</v>
          </cell>
          <cell r="AO275">
            <v>0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0</v>
          </cell>
          <cell r="AX275">
            <v>0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0</v>
          </cell>
          <cell r="BD275">
            <v>0</v>
          </cell>
          <cell r="BE275">
            <v>0</v>
          </cell>
        </row>
        <row r="276">
          <cell r="B276" t="str">
            <v>Indirect Labor: Hourly Rate</v>
          </cell>
          <cell r="C276" t="str">
            <v xml:space="preserve"> </v>
          </cell>
          <cell r="D276" t="str">
            <v xml:space="preserve"> </v>
          </cell>
          <cell r="E276" t="str">
            <v xml:space="preserve"> </v>
          </cell>
          <cell r="F276" t="str">
            <v xml:space="preserve"> </v>
          </cell>
          <cell r="G276" t="str">
            <v xml:space="preserve"> </v>
          </cell>
          <cell r="H276" t="str">
            <v xml:space="preserve"> </v>
          </cell>
          <cell r="I276" t="str">
            <v xml:space="preserve"> </v>
          </cell>
          <cell r="J276" t="str">
            <v xml:space="preserve"> </v>
          </cell>
          <cell r="K276" t="str">
            <v xml:space="preserve"> </v>
          </cell>
          <cell r="L276" t="str">
            <v xml:space="preserve"> </v>
          </cell>
          <cell r="M276" t="str">
            <v xml:space="preserve"> </v>
          </cell>
          <cell r="N276" t="str">
            <v xml:space="preserve"> </v>
          </cell>
          <cell r="O276" t="str">
            <v xml:space="preserve"> </v>
          </cell>
          <cell r="P276" t="str">
            <v xml:space="preserve"> </v>
          </cell>
          <cell r="Q276" t="str">
            <v xml:space="preserve"> </v>
          </cell>
          <cell r="R276" t="str">
            <v xml:space="preserve"> </v>
          </cell>
          <cell r="S276" t="str">
            <v xml:space="preserve"> </v>
          </cell>
          <cell r="T276" t="str">
            <v xml:space="preserve"> </v>
          </cell>
          <cell r="U276" t="str">
            <v xml:space="preserve"> </v>
          </cell>
          <cell r="V276" t="str">
            <v xml:space="preserve"> </v>
          </cell>
          <cell r="W276" t="str">
            <v xml:space="preserve"> </v>
          </cell>
          <cell r="X276" t="str">
            <v xml:space="preserve"> </v>
          </cell>
          <cell r="Y276" t="str">
            <v xml:space="preserve"> </v>
          </cell>
          <cell r="Z276" t="str">
            <v xml:space="preserve"> </v>
          </cell>
          <cell r="AA276" t="str">
            <v xml:space="preserve"> </v>
          </cell>
          <cell r="AB276" t="str">
            <v xml:space="preserve"> </v>
          </cell>
          <cell r="AC276" t="str">
            <v xml:space="preserve"> </v>
          </cell>
          <cell r="AD276" t="str">
            <v xml:space="preserve"> </v>
          </cell>
          <cell r="AE276" t="str">
            <v xml:space="preserve"> </v>
          </cell>
          <cell r="AF276" t="str">
            <v xml:space="preserve"> </v>
          </cell>
          <cell r="AG276" t="str">
            <v xml:space="preserve"> </v>
          </cell>
          <cell r="AH276" t="str">
            <v xml:space="preserve"> </v>
          </cell>
          <cell r="AI276" t="str">
            <v xml:space="preserve"> </v>
          </cell>
          <cell r="AJ276" t="str">
            <v xml:space="preserve"> </v>
          </cell>
          <cell r="AK276" t="str">
            <v xml:space="preserve"> </v>
          </cell>
          <cell r="AL276" t="str">
            <v xml:space="preserve"> </v>
          </cell>
          <cell r="AM276" t="str">
            <v xml:space="preserve"> </v>
          </cell>
          <cell r="AN276" t="str">
            <v xml:space="preserve"> </v>
          </cell>
          <cell r="AO276" t="str">
            <v xml:space="preserve"> </v>
          </cell>
          <cell r="AP276" t="str">
            <v xml:space="preserve"> </v>
          </cell>
          <cell r="AQ276" t="str">
            <v xml:space="preserve"> </v>
          </cell>
          <cell r="AR276" t="str">
            <v xml:space="preserve"> </v>
          </cell>
          <cell r="AS276" t="str">
            <v xml:space="preserve"> </v>
          </cell>
          <cell r="AT276" t="str">
            <v xml:space="preserve"> </v>
          </cell>
          <cell r="AU276" t="str">
            <v xml:space="preserve"> </v>
          </cell>
          <cell r="AV276" t="str">
            <v xml:space="preserve"> </v>
          </cell>
          <cell r="AW276" t="str">
            <v xml:space="preserve"> </v>
          </cell>
          <cell r="AX276" t="str">
            <v xml:space="preserve"> </v>
          </cell>
          <cell r="AY276" t="str">
            <v xml:space="preserve"> </v>
          </cell>
          <cell r="AZ276" t="str">
            <v xml:space="preserve"> </v>
          </cell>
          <cell r="BA276" t="str">
            <v xml:space="preserve"> </v>
          </cell>
          <cell r="BB276" t="str">
            <v xml:space="preserve"> </v>
          </cell>
          <cell r="BC276" t="str">
            <v xml:space="preserve"> </v>
          </cell>
          <cell r="BD276" t="str">
            <v xml:space="preserve"> </v>
          </cell>
          <cell r="BE276" t="str">
            <v xml:space="preserve"> </v>
          </cell>
        </row>
        <row r="277">
          <cell r="B277" t="str">
            <v>Material Handler $/hr</v>
          </cell>
          <cell r="C277">
            <v>19.309999999999999</v>
          </cell>
          <cell r="D277">
            <v>17.66</v>
          </cell>
          <cell r="E277">
            <v>1.2817620309065849</v>
          </cell>
          <cell r="F277">
            <v>4.3580936024044652</v>
          </cell>
          <cell r="G277">
            <v>6.2533279999999989</v>
          </cell>
          <cell r="H277">
            <v>5.8809312386876362</v>
          </cell>
          <cell r="I277">
            <v>20.747999999999998</v>
          </cell>
          <cell r="J277">
            <v>22.97</v>
          </cell>
          <cell r="K277">
            <v>23.83</v>
          </cell>
          <cell r="L277">
            <v>1.9</v>
          </cell>
          <cell r="M277">
            <v>3.468757042140167</v>
          </cell>
          <cell r="N277">
            <v>20.72</v>
          </cell>
          <cell r="O277">
            <v>27.622339850923627</v>
          </cell>
          <cell r="P277">
            <v>3.1935812749221824</v>
          </cell>
          <cell r="Q277">
            <v>3.5</v>
          </cell>
          <cell r="R277">
            <v>1.4870051862052802</v>
          </cell>
          <cell r="S277">
            <v>1.4741129244923674</v>
          </cell>
          <cell r="T277">
            <v>1.835704451583295</v>
          </cell>
          <cell r="U277">
            <v>2.8570091573281395</v>
          </cell>
          <cell r="V277">
            <v>19.309999999999999</v>
          </cell>
          <cell r="W277">
            <v>2.5587330550367318</v>
          </cell>
          <cell r="X277">
            <v>1.4741129244923674</v>
          </cell>
          <cell r="Y277">
            <v>2.3054440505142253</v>
          </cell>
          <cell r="Z277">
            <v>1.7089425415335933</v>
          </cell>
          <cell r="AA277">
            <v>2.3637229335755521</v>
          </cell>
          <cell r="AB277">
            <v>6.2633578355289616</v>
          </cell>
          <cell r="AC277">
            <v>28.153452999999999</v>
          </cell>
          <cell r="AD277">
            <v>1.266129455001102</v>
          </cell>
          <cell r="AE277">
            <v>3.3271094227859512</v>
          </cell>
          <cell r="AF277">
            <v>6.2241775675968585</v>
          </cell>
          <cell r="AG277">
            <v>4.7954744787157528</v>
          </cell>
          <cell r="AH277">
            <v>5.7249177043080008</v>
          </cell>
          <cell r="AI277">
            <v>2.1768876908201236</v>
          </cell>
          <cell r="AJ277">
            <v>5.6881568675439169</v>
          </cell>
          <cell r="AK277">
            <v>8.3772012054306408</v>
          </cell>
          <cell r="AL277">
            <v>2.1204219382115919</v>
          </cell>
          <cell r="AM277">
            <v>4.690451126672464</v>
          </cell>
          <cell r="AN277">
            <v>0</v>
          </cell>
          <cell r="AO277">
            <v>0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0</v>
          </cell>
          <cell r="AX277">
            <v>0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0</v>
          </cell>
          <cell r="BD277">
            <v>0</v>
          </cell>
          <cell r="BE277">
            <v>0</v>
          </cell>
        </row>
        <row r="278">
          <cell r="B278" t="str">
            <v>Technician $/hr</v>
          </cell>
          <cell r="C278">
            <v>27.47</v>
          </cell>
          <cell r="D278">
            <v>27.76</v>
          </cell>
          <cell r="E278">
            <v>1.7895211887727021</v>
          </cell>
          <cell r="F278">
            <v>7.9647917561185064</v>
          </cell>
          <cell r="G278">
            <v>6.9945630000000003</v>
          </cell>
          <cell r="H278">
            <v>8.9994625707343978</v>
          </cell>
          <cell r="I278">
            <v>27.271999999999998</v>
          </cell>
          <cell r="J278">
            <v>30.75</v>
          </cell>
          <cell r="K278">
            <v>34.9</v>
          </cell>
          <cell r="L278">
            <v>2.85</v>
          </cell>
          <cell r="M278">
            <v>5.485625985899623</v>
          </cell>
          <cell r="N278">
            <v>26.85</v>
          </cell>
          <cell r="O278">
            <v>27.622339850923627</v>
          </cell>
          <cell r="P278">
            <v>8.09326171875</v>
          </cell>
          <cell r="Q278">
            <v>5.64</v>
          </cell>
          <cell r="R278">
            <v>2.1037827067889481</v>
          </cell>
          <cell r="S278">
            <v>2.2517426951946766</v>
          </cell>
          <cell r="T278">
            <v>3.4205292947835395</v>
          </cell>
          <cell r="U278">
            <v>4.6613295259463223</v>
          </cell>
          <cell r="V278">
            <v>27.47</v>
          </cell>
          <cell r="W278">
            <v>3.4760862392128633</v>
          </cell>
          <cell r="X278">
            <v>2.2517426951946766</v>
          </cell>
          <cell r="Y278">
            <v>4.0486682879662466</v>
          </cell>
          <cell r="Z278">
            <v>3.246858844384541</v>
          </cell>
          <cell r="AA278">
            <v>3.2658796945561037</v>
          </cell>
          <cell r="AB278">
            <v>10.685209205007745</v>
          </cell>
          <cell r="AC278">
            <v>32.883879999999998</v>
          </cell>
          <cell r="AD278">
            <v>1.7277737567954072</v>
          </cell>
          <cell r="AE278">
            <v>5.1556514180858262</v>
          </cell>
          <cell r="AF278">
            <v>5.1023128587344493</v>
          </cell>
          <cell r="AG278">
            <v>6.1745738660648648</v>
          </cell>
          <cell r="AH278">
            <v>10.061542865321313</v>
          </cell>
          <cell r="AI278">
            <v>4.5080430132731699</v>
          </cell>
          <cell r="AJ278">
            <v>5.2206371250060615</v>
          </cell>
          <cell r="AK278">
            <v>13.024843195116341</v>
          </cell>
          <cell r="AL278">
            <v>4.8583523806457842</v>
          </cell>
          <cell r="AM278">
            <v>7.5865409553450194</v>
          </cell>
          <cell r="AN278">
            <v>0</v>
          </cell>
          <cell r="AO278">
            <v>0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0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0</v>
          </cell>
          <cell r="BD278">
            <v>0</v>
          </cell>
          <cell r="BE278">
            <v>0</v>
          </cell>
        </row>
        <row r="279">
          <cell r="B279" t="str">
            <v>Exempt: Monthly Rate</v>
          </cell>
          <cell r="C279" t="str">
            <v xml:space="preserve"> </v>
          </cell>
          <cell r="D279" t="str">
            <v xml:space="preserve"> </v>
          </cell>
          <cell r="E279" t="str">
            <v xml:space="preserve"> </v>
          </cell>
          <cell r="F279" t="str">
            <v xml:space="preserve"> </v>
          </cell>
          <cell r="G279" t="str">
            <v xml:space="preserve"> </v>
          </cell>
          <cell r="H279" t="str">
            <v xml:space="preserve"> </v>
          </cell>
          <cell r="I279" t="str">
            <v xml:space="preserve"> </v>
          </cell>
          <cell r="J279" t="str">
            <v xml:space="preserve"> </v>
          </cell>
          <cell r="K279" t="str">
            <v xml:space="preserve"> </v>
          </cell>
          <cell r="L279" t="str">
            <v xml:space="preserve"> </v>
          </cell>
          <cell r="M279" t="str">
            <v xml:space="preserve"> </v>
          </cell>
          <cell r="N279" t="str">
            <v xml:space="preserve"> </v>
          </cell>
          <cell r="O279" t="str">
            <v xml:space="preserve"> </v>
          </cell>
          <cell r="P279" t="str">
            <v xml:space="preserve"> </v>
          </cell>
          <cell r="Q279" t="str">
            <v xml:space="preserve"> </v>
          </cell>
          <cell r="R279" t="str">
            <v xml:space="preserve"> </v>
          </cell>
          <cell r="S279" t="str">
            <v xml:space="preserve"> </v>
          </cell>
          <cell r="T279" t="str">
            <v xml:space="preserve"> </v>
          </cell>
          <cell r="U279" t="str">
            <v xml:space="preserve"> </v>
          </cell>
          <cell r="V279" t="str">
            <v xml:space="preserve"> </v>
          </cell>
          <cell r="W279" t="str">
            <v xml:space="preserve"> </v>
          </cell>
          <cell r="X279" t="str">
            <v xml:space="preserve"> </v>
          </cell>
          <cell r="Y279" t="str">
            <v xml:space="preserve"> </v>
          </cell>
          <cell r="Z279" t="str">
            <v xml:space="preserve"> </v>
          </cell>
          <cell r="AA279" t="str">
            <v xml:space="preserve"> </v>
          </cell>
          <cell r="AB279" t="str">
            <v xml:space="preserve"> </v>
          </cell>
          <cell r="AC279" t="str">
            <v xml:space="preserve"> </v>
          </cell>
          <cell r="AD279" t="str">
            <v xml:space="preserve"> </v>
          </cell>
          <cell r="AE279" t="str">
            <v xml:space="preserve"> </v>
          </cell>
          <cell r="AF279" t="str">
            <v xml:space="preserve"> </v>
          </cell>
          <cell r="AG279" t="str">
            <v xml:space="preserve"> </v>
          </cell>
          <cell r="AH279" t="str">
            <v xml:space="preserve"> </v>
          </cell>
          <cell r="AI279" t="str">
            <v xml:space="preserve"> </v>
          </cell>
          <cell r="AJ279" t="str">
            <v xml:space="preserve"> </v>
          </cell>
          <cell r="AK279" t="str">
            <v xml:space="preserve"> </v>
          </cell>
          <cell r="AL279" t="str">
            <v xml:space="preserve"> </v>
          </cell>
          <cell r="AM279" t="str">
            <v xml:space="preserve"> </v>
          </cell>
          <cell r="AN279" t="str">
            <v xml:space="preserve"> </v>
          </cell>
          <cell r="AO279" t="str">
            <v xml:space="preserve"> </v>
          </cell>
          <cell r="AP279" t="str">
            <v xml:space="preserve"> </v>
          </cell>
          <cell r="AQ279" t="str">
            <v xml:space="preserve"> </v>
          </cell>
          <cell r="AR279" t="str">
            <v xml:space="preserve"> </v>
          </cell>
          <cell r="AS279" t="str">
            <v xml:space="preserve"> </v>
          </cell>
          <cell r="AT279" t="str">
            <v xml:space="preserve"> </v>
          </cell>
          <cell r="AU279" t="str">
            <v xml:space="preserve"> </v>
          </cell>
          <cell r="AV279" t="str">
            <v xml:space="preserve"> </v>
          </cell>
          <cell r="AW279" t="str">
            <v xml:space="preserve"> </v>
          </cell>
          <cell r="AX279" t="str">
            <v xml:space="preserve"> </v>
          </cell>
          <cell r="AY279" t="str">
            <v xml:space="preserve"> </v>
          </cell>
          <cell r="AZ279" t="str">
            <v xml:space="preserve"> </v>
          </cell>
          <cell r="BA279" t="str">
            <v xml:space="preserve"> </v>
          </cell>
          <cell r="BB279" t="str">
            <v xml:space="preserve"> </v>
          </cell>
          <cell r="BC279" t="str">
            <v xml:space="preserve"> </v>
          </cell>
          <cell r="BD279" t="str">
            <v xml:space="preserve"> </v>
          </cell>
          <cell r="BE279" t="str">
            <v xml:space="preserve"> </v>
          </cell>
        </row>
        <row r="280">
          <cell r="B280" t="str">
            <v>Supervisor $/month</v>
          </cell>
          <cell r="C280">
            <v>6500</v>
          </cell>
          <cell r="D280">
            <v>5905</v>
          </cell>
          <cell r="E280">
            <v>417.2019812878371</v>
          </cell>
          <cell r="F280">
            <v>2561.9006726778302</v>
          </cell>
          <cell r="G280">
            <v>3073.9161450833335</v>
          </cell>
          <cell r="H280">
            <v>1469.0114515054456</v>
          </cell>
          <cell r="I280">
            <v>6255.063000000001</v>
          </cell>
          <cell r="J280">
            <v>7687</v>
          </cell>
          <cell r="K280">
            <v>7489.29</v>
          </cell>
          <cell r="L280">
            <v>700</v>
          </cell>
          <cell r="M280">
            <v>1820.493835109294</v>
          </cell>
          <cell r="N280">
            <v>7119.35</v>
          </cell>
          <cell r="O280">
            <v>5614.7780058334238</v>
          </cell>
          <cell r="P280">
            <v>2226.5625</v>
          </cell>
          <cell r="Q280">
            <v>2535.83</v>
          </cell>
          <cell r="R280">
            <v>862.38682645257711</v>
          </cell>
          <cell r="S280">
            <v>1249.9853788892983</v>
          </cell>
          <cell r="T280">
            <v>1046.3515374024782</v>
          </cell>
          <cell r="U280">
            <v>1528.6369894446993</v>
          </cell>
          <cell r="V280">
            <v>6500</v>
          </cell>
          <cell r="W280">
            <v>1707.1517411521477</v>
          </cell>
          <cell r="X280">
            <v>1249.9853788892983</v>
          </cell>
          <cell r="Y280">
            <v>1364.5571947610538</v>
          </cell>
          <cell r="Z280">
            <v>1134.9553649389084</v>
          </cell>
          <cell r="AA280">
            <v>1422.062658280294</v>
          </cell>
          <cell r="AB280">
            <v>6424.9827958920596</v>
          </cell>
          <cell r="AC280">
            <v>7237.1489999999994</v>
          </cell>
          <cell r="AD280">
            <v>506.17010271188946</v>
          </cell>
          <cell r="AE280">
            <v>1865.6364636259887</v>
          </cell>
          <cell r="AF280">
            <v>1882.4245026477745</v>
          </cell>
          <cell r="AG280">
            <v>2032.5250822300459</v>
          </cell>
          <cell r="AH280">
            <v>3132.1525690568201</v>
          </cell>
          <cell r="AI280">
            <v>1228.4845732368369</v>
          </cell>
          <cell r="AJ280">
            <v>2092.8463302259061</v>
          </cell>
          <cell r="AK280">
            <v>2787.1556432216239</v>
          </cell>
          <cell r="AL280">
            <v>2244.4111644078166</v>
          </cell>
          <cell r="AM280">
            <v>1199.5148148148151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  <cell r="BD280">
            <v>0</v>
          </cell>
          <cell r="BE280">
            <v>0</v>
          </cell>
        </row>
        <row r="281">
          <cell r="B281" t="str">
            <v>Engineer $/month</v>
          </cell>
          <cell r="C281">
            <v>8300</v>
          </cell>
          <cell r="D281">
            <v>7075</v>
          </cell>
          <cell r="E281">
            <v>966.76499724821133</v>
          </cell>
          <cell r="F281">
            <v>3382.7107485329898</v>
          </cell>
          <cell r="G281">
            <v>2688.3548982499997</v>
          </cell>
          <cell r="H281">
            <v>2113.2833725833416</v>
          </cell>
          <cell r="I281">
            <v>8060.58</v>
          </cell>
          <cell r="J281">
            <v>8431</v>
          </cell>
          <cell r="K281">
            <v>7353.94</v>
          </cell>
          <cell r="L281">
            <v>1200</v>
          </cell>
          <cell r="M281">
            <v>2416.1381708141521</v>
          </cell>
          <cell r="N281">
            <v>7762.05</v>
          </cell>
          <cell r="O281">
            <v>4512.4878470346766</v>
          </cell>
          <cell r="P281">
            <v>3613.28125</v>
          </cell>
          <cell r="Q281">
            <v>3920</v>
          </cell>
          <cell r="R281">
            <v>986.01922119019025</v>
          </cell>
          <cell r="S281">
            <v>1182.7516591438844</v>
          </cell>
          <cell r="T281">
            <v>1656.7232675539237</v>
          </cell>
          <cell r="U281">
            <v>1829.6466268930701</v>
          </cell>
          <cell r="V281">
            <v>8300</v>
          </cell>
          <cell r="W281">
            <v>1507.2261672330765</v>
          </cell>
          <cell r="X281">
            <v>1182.7516591438844</v>
          </cell>
          <cell r="Y281">
            <v>1305.5258284743184</v>
          </cell>
          <cell r="Z281">
            <v>1241.0572138064404</v>
          </cell>
          <cell r="AA281">
            <v>1428.184359523148</v>
          </cell>
          <cell r="AB281">
            <v>4050.6354515050166</v>
          </cell>
          <cell r="AC281">
            <v>9168.4030999999995</v>
          </cell>
          <cell r="AD281">
            <v>831.30126357792074</v>
          </cell>
          <cell r="AE281">
            <v>2256.3838854280452</v>
          </cell>
          <cell r="AF281">
            <v>2056.0803396784504</v>
          </cell>
          <cell r="AG281">
            <v>1714.4762675323022</v>
          </cell>
          <cell r="AH281">
            <v>4158.4084728782027</v>
          </cell>
          <cell r="AI281">
            <v>1045.9345424712124</v>
          </cell>
          <cell r="AJ281">
            <v>2694.3643372751985</v>
          </cell>
          <cell r="AK281">
            <v>3567.5592233236789</v>
          </cell>
          <cell r="AL281">
            <v>2427.1458648552939</v>
          </cell>
          <cell r="AM281">
            <v>1706.8851851851853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0</v>
          </cell>
          <cell r="BD281">
            <v>0</v>
          </cell>
          <cell r="BE281">
            <v>0</v>
          </cell>
        </row>
        <row r="282">
          <cell r="B282" t="str">
            <v>PC $/month</v>
          </cell>
          <cell r="C282">
            <v>7000</v>
          </cell>
          <cell r="D282">
            <v>7108</v>
          </cell>
          <cell r="E282">
            <v>417.2019812878371</v>
          </cell>
          <cell r="F282">
            <v>0</v>
          </cell>
          <cell r="G282">
            <v>2688.3548982499997</v>
          </cell>
          <cell r="H282">
            <v>1306.0461414779686</v>
          </cell>
          <cell r="I282">
            <v>5707.0710000000008</v>
          </cell>
          <cell r="J282">
            <v>4432</v>
          </cell>
          <cell r="K282">
            <v>7044.22</v>
          </cell>
          <cell r="L282">
            <v>700</v>
          </cell>
          <cell r="M282">
            <v>2298.2326240221487</v>
          </cell>
          <cell r="N282">
            <v>6585.61</v>
          </cell>
          <cell r="O282">
            <v>4417.8459544128773</v>
          </cell>
          <cell r="P282">
            <v>2601.5625</v>
          </cell>
          <cell r="Q282">
            <v>3281</v>
          </cell>
          <cell r="R282">
            <v>770.80781739869337</v>
          </cell>
          <cell r="S282">
            <v>1040.1340795218143</v>
          </cell>
          <cell r="T282">
            <v>1249.5028300443628</v>
          </cell>
          <cell r="U282">
            <v>1804.7269389628268</v>
          </cell>
          <cell r="V282">
            <v>7000</v>
          </cell>
          <cell r="W282">
            <v>1565.0923410301841</v>
          </cell>
          <cell r="X282">
            <v>1040.1340795218143</v>
          </cell>
          <cell r="Y282">
            <v>923.17178938732468</v>
          </cell>
          <cell r="Z282">
            <v>1134.9553649389084</v>
          </cell>
          <cell r="AA282">
            <v>1190.2620702025743</v>
          </cell>
          <cell r="AB282">
            <v>3792.8037904124863</v>
          </cell>
          <cell r="AC282">
            <v>7237.1489999999994</v>
          </cell>
          <cell r="AD282">
            <v>2401.5369836695486</v>
          </cell>
          <cell r="AE282">
            <v>2317.542349575936</v>
          </cell>
          <cell r="AF282">
            <v>2573.207385143839</v>
          </cell>
          <cell r="AG282">
            <v>910.11226570635245</v>
          </cell>
          <cell r="AH282">
            <v>3297.9104050379278</v>
          </cell>
          <cell r="AI282">
            <v>1109.0128629611181</v>
          </cell>
          <cell r="AJ282">
            <v>2399.8386809738608</v>
          </cell>
          <cell r="AK282">
            <v>2301.2150568259344</v>
          </cell>
          <cell r="AL282">
            <v>1913.8210733026431</v>
          </cell>
          <cell r="AM282">
            <v>686.17777777777781</v>
          </cell>
          <cell r="AN282">
            <v>0</v>
          </cell>
          <cell r="AO282">
            <v>0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0</v>
          </cell>
          <cell r="BD282">
            <v>0</v>
          </cell>
          <cell r="BE282">
            <v>0</v>
          </cell>
        </row>
        <row r="283">
          <cell r="B283" t="str">
            <v>Manager $/month</v>
          </cell>
          <cell r="C283">
            <v>12000</v>
          </cell>
          <cell r="D283">
            <v>9783</v>
          </cell>
          <cell r="E283">
            <v>3140.5003045881876</v>
          </cell>
          <cell r="F283">
            <v>6839.8454272219842</v>
          </cell>
          <cell r="G283">
            <v>14340.872330749999</v>
          </cell>
          <cell r="H283">
            <v>4382.6937529587503</v>
          </cell>
          <cell r="I283">
            <v>9253.3320000000003</v>
          </cell>
          <cell r="J283">
            <v>9159</v>
          </cell>
          <cell r="K283">
            <v>10253.02</v>
          </cell>
          <cell r="L283">
            <v>2200</v>
          </cell>
          <cell r="M283">
            <v>5616.8914786079904</v>
          </cell>
          <cell r="N283">
            <v>11937.94</v>
          </cell>
          <cell r="O283">
            <v>8221.4324295128008</v>
          </cell>
          <cell r="P283">
            <v>6503.90625</v>
          </cell>
          <cell r="Q283">
            <v>8950</v>
          </cell>
          <cell r="R283">
            <v>3045.6503267016324</v>
          </cell>
          <cell r="S283">
            <v>3408.5690322013543</v>
          </cell>
          <cell r="T283">
            <v>3870.2768854214469</v>
          </cell>
          <cell r="U283">
            <v>4422.9463056447912</v>
          </cell>
          <cell r="V283">
            <v>12000</v>
          </cell>
          <cell r="W283">
            <v>2981.6760698764983</v>
          </cell>
          <cell r="X283">
            <v>3403.42677781359</v>
          </cell>
          <cell r="Y283">
            <v>3540.0667614052572</v>
          </cell>
          <cell r="Z283">
            <v>3152.474479181928</v>
          </cell>
          <cell r="AA283">
            <v>3652.6222588099049</v>
          </cell>
          <cell r="AB283">
            <v>9774.6064476026695</v>
          </cell>
          <cell r="AC283">
            <v>10086.186799999999</v>
          </cell>
          <cell r="AD283">
            <v>1764.3593438262028</v>
          </cell>
          <cell r="AE283">
            <v>5249.350803812913</v>
          </cell>
          <cell r="AF283">
            <v>4434.56679287508</v>
          </cell>
          <cell r="AG283">
            <v>6387.5031817655918</v>
          </cell>
          <cell r="AH283">
            <v>6552.4974953485043</v>
          </cell>
          <cell r="AI283">
            <v>2686.6565091271359</v>
          </cell>
          <cell r="AJ283">
            <v>5146.4073012442705</v>
          </cell>
          <cell r="AK283">
            <v>11148.622572886496</v>
          </cell>
          <cell r="AL283">
            <v>6279.0586871841097</v>
          </cell>
          <cell r="AM283">
            <v>3702.422222222222</v>
          </cell>
          <cell r="AN283">
            <v>0</v>
          </cell>
          <cell r="AO283">
            <v>0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0</v>
          </cell>
          <cell r="BD283">
            <v>0</v>
          </cell>
          <cell r="BE283">
            <v>0</v>
          </cell>
        </row>
        <row r="284">
          <cell r="B284" t="str">
            <v>Program Manager $/month</v>
          </cell>
          <cell r="C284">
            <v>9500</v>
          </cell>
          <cell r="D284">
            <v>7714</v>
          </cell>
          <cell r="E284">
            <v>3140.5003045881876</v>
          </cell>
          <cell r="F284">
            <v>5957.492486045513</v>
          </cell>
          <cell r="G284">
            <v>14340.872330749999</v>
          </cell>
          <cell r="H284">
            <v>4437.0514846103542</v>
          </cell>
          <cell r="I284">
            <v>10878.691500000001</v>
          </cell>
          <cell r="J284">
            <v>8333</v>
          </cell>
          <cell r="K284">
            <v>8826.9599999999991</v>
          </cell>
          <cell r="L284">
            <v>2200</v>
          </cell>
          <cell r="M284">
            <v>4506.325853909796</v>
          </cell>
          <cell r="N284">
            <v>10377.48</v>
          </cell>
          <cell r="O284">
            <v>10195.657340391055</v>
          </cell>
          <cell r="P284">
            <v>5058.59375</v>
          </cell>
          <cell r="Q284">
            <v>6712</v>
          </cell>
          <cell r="R284">
            <v>4674.9099006709839</v>
          </cell>
          <cell r="S284">
            <v>8959.0721380644027</v>
          </cell>
          <cell r="T284">
            <v>3870.2768854214469</v>
          </cell>
          <cell r="U284">
            <v>4264.6779868441181</v>
          </cell>
          <cell r="V284">
            <v>9500</v>
          </cell>
          <cell r="W284">
            <v>7495.5461085411334</v>
          </cell>
          <cell r="X284">
            <v>8959.0721380644027</v>
          </cell>
          <cell r="Y284">
            <v>2993.8753552697121</v>
          </cell>
          <cell r="Z284">
            <v>6903.9191094084217</v>
          </cell>
          <cell r="AA284">
            <v>2343.6665660014137</v>
          </cell>
          <cell r="AB284">
            <v>8438.0769230769238</v>
          </cell>
          <cell r="AC284">
            <v>10544.076850839039</v>
          </cell>
          <cell r="AD284">
            <v>2349.6323801078847</v>
          </cell>
          <cell r="AE284">
            <v>4341.495151781909</v>
          </cell>
          <cell r="AF284">
            <v>3535.8522971232292</v>
          </cell>
          <cell r="AG284">
            <v>3166.1015745795339</v>
          </cell>
          <cell r="AH284">
            <v>6159.4174896235872</v>
          </cell>
          <cell r="AI284">
            <v>1957.4848369421902</v>
          </cell>
          <cell r="AJ284">
            <v>5298.3451398124198</v>
          </cell>
          <cell r="AK284">
            <v>16722.933859329747</v>
          </cell>
          <cell r="AL284">
            <v>2544.5063258539099</v>
          </cell>
          <cell r="AM284">
            <v>3702.422222222222</v>
          </cell>
          <cell r="AN284">
            <v>0</v>
          </cell>
          <cell r="AO284">
            <v>0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0</v>
          </cell>
          <cell r="BD284">
            <v>0</v>
          </cell>
          <cell r="BE284">
            <v>0</v>
          </cell>
        </row>
        <row r="285">
          <cell r="B285" t="str">
            <v>Buyer $/month</v>
          </cell>
          <cell r="C285">
            <v>6000</v>
          </cell>
          <cell r="D285">
            <v>5428</v>
          </cell>
          <cell r="E285">
            <v>2263.7485728732281</v>
          </cell>
          <cell r="F285">
            <v>3334.0489480463721</v>
          </cell>
          <cell r="G285">
            <v>1867.5674134166666</v>
          </cell>
          <cell r="H285">
            <v>1376.7111926250536</v>
          </cell>
          <cell r="I285">
            <v>6282.3330000000005</v>
          </cell>
          <cell r="J285">
            <v>7033</v>
          </cell>
          <cell r="K285">
            <v>6697.16</v>
          </cell>
          <cell r="L285">
            <v>700</v>
          </cell>
          <cell r="M285">
            <v>2270.7079161703637</v>
          </cell>
          <cell r="N285">
            <v>7174.55</v>
          </cell>
          <cell r="O285">
            <v>4124.5759965431571</v>
          </cell>
          <cell r="P285">
            <v>2312.5</v>
          </cell>
          <cell r="Q285">
            <v>3300</v>
          </cell>
          <cell r="R285">
            <v>587.27914676667945</v>
          </cell>
          <cell r="S285">
            <v>971.2484397433268</v>
          </cell>
          <cell r="T285">
            <v>1366.9879149456938</v>
          </cell>
          <cell r="U285">
            <v>1468.4258834327673</v>
          </cell>
          <cell r="V285">
            <v>6000</v>
          </cell>
          <cell r="W285">
            <v>945.20963029870904</v>
          </cell>
          <cell r="X285">
            <v>971.2484397433268</v>
          </cell>
          <cell r="Y285">
            <v>887.36284391573167</v>
          </cell>
          <cell r="Z285">
            <v>934.0665123502007</v>
          </cell>
          <cell r="AA285">
            <v>1204.2864016288613</v>
          </cell>
          <cell r="AB285">
            <v>3773.9520624303236</v>
          </cell>
          <cell r="AC285">
            <v>7237.1489999999994</v>
          </cell>
          <cell r="AD285">
            <v>1060.9723121259146</v>
          </cell>
          <cell r="AE285">
            <v>2177.7471600498143</v>
          </cell>
          <cell r="AF285">
            <v>2131.339153666333</v>
          </cell>
          <cell r="AG285">
            <v>1425.5487950126251</v>
          </cell>
          <cell r="AH285">
            <v>3016.8885072277089</v>
          </cell>
          <cell r="AI285">
            <v>730.0287145829061</v>
          </cell>
          <cell r="AJ285">
            <v>1969.7377225655587</v>
          </cell>
          <cell r="AK285">
            <v>2671.9531802388037</v>
          </cell>
          <cell r="AL285">
            <v>2637.7918423848309</v>
          </cell>
          <cell r="AM285">
            <v>1485.8</v>
          </cell>
          <cell r="AN285">
            <v>0</v>
          </cell>
          <cell r="AO285">
            <v>0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0</v>
          </cell>
          <cell r="BD285">
            <v>0</v>
          </cell>
          <cell r="BE285">
            <v>0</v>
          </cell>
        </row>
        <row r="286">
          <cell r="B286" t="str">
            <v>CSCM $/month</v>
          </cell>
          <cell r="C286">
            <v>9000</v>
          </cell>
          <cell r="D286">
            <v>8933</v>
          </cell>
          <cell r="E286">
            <v>2263.7485728732281</v>
          </cell>
          <cell r="F286">
            <v>3647.4881923572352</v>
          </cell>
          <cell r="G286">
            <v>9735.9229392499983</v>
          </cell>
          <cell r="H286">
            <v>2728.0444014839268</v>
          </cell>
          <cell r="I286">
            <v>6732.5985000000001</v>
          </cell>
          <cell r="J286">
            <v>8237</v>
          </cell>
          <cell r="K286">
            <v>7770.39</v>
          </cell>
          <cell r="L286">
            <v>1792</v>
          </cell>
          <cell r="M286">
            <v>4497.7143225058753</v>
          </cell>
          <cell r="N286">
            <v>9977.8700000000008</v>
          </cell>
          <cell r="O286">
            <v>4913.7733607000109</v>
          </cell>
          <cell r="P286">
            <v>5058.59375</v>
          </cell>
          <cell r="Q286">
            <v>0</v>
          </cell>
          <cell r="R286">
            <v>799.32169123033214</v>
          </cell>
          <cell r="S286">
            <v>1118.9374139295028</v>
          </cell>
          <cell r="T286">
            <v>1546.5810004589259</v>
          </cell>
          <cell r="U286">
            <v>1611.1060119320787</v>
          </cell>
          <cell r="V286">
            <v>9000</v>
          </cell>
          <cell r="W286">
            <v>0</v>
          </cell>
          <cell r="X286">
            <v>1118.9374139295028</v>
          </cell>
          <cell r="Y286">
            <v>1358.6761698262476</v>
          </cell>
          <cell r="Z286">
            <v>934.0665123502007</v>
          </cell>
          <cell r="AA286">
            <v>1693.9119091652926</v>
          </cell>
          <cell r="AB286">
            <v>7470.1958340616184</v>
          </cell>
          <cell r="AC286">
            <v>7237.1489999999994</v>
          </cell>
          <cell r="AD286">
            <v>1182.5242019507871</v>
          </cell>
          <cell r="AE286">
            <v>4707.3192459780557</v>
          </cell>
          <cell r="AF286">
            <v>0</v>
          </cell>
          <cell r="AG286">
            <v>1315.2926606524836</v>
          </cell>
          <cell r="AH286">
            <v>3558.3011306712465</v>
          </cell>
          <cell r="AI286">
            <v>823.10351900143587</v>
          </cell>
          <cell r="AJ286">
            <v>6233.3472233087305</v>
          </cell>
          <cell r="AK286">
            <v>5797.283737900977</v>
          </cell>
          <cell r="AL286">
            <v>0</v>
          </cell>
          <cell r="AM286">
            <v>3702.422222222222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  <cell r="BD286">
            <v>0</v>
          </cell>
          <cell r="BE286">
            <v>0</v>
          </cell>
        </row>
        <row r="287">
          <cell r="B287" t="str">
            <v>Rate provider</v>
          </cell>
          <cell r="C287" t="str">
            <v>Rodrigo DallOglio</v>
          </cell>
          <cell r="D287" t="str">
            <v>Tom Flahie</v>
          </cell>
          <cell r="E287" t="str">
            <v>Alex Susanto</v>
          </cell>
          <cell r="F287" t="str">
            <v>Christine Chong</v>
          </cell>
          <cell r="G287" t="str">
            <v>Wolfgang Troneberger</v>
          </cell>
          <cell r="I287" t="str">
            <v>Pam Storrs</v>
          </cell>
          <cell r="J287" t="str">
            <v>Kay Joch</v>
          </cell>
          <cell r="K287" t="str">
            <v>Jeff Yancey</v>
          </cell>
          <cell r="L287" t="str">
            <v xml:space="preserve">Taras Petryna </v>
          </cell>
          <cell r="M287" t="str">
            <v>Cesar Briseño</v>
          </cell>
          <cell r="N287" t="str">
            <v>Sati Johal</v>
          </cell>
          <cell r="O287" t="str">
            <v>Kuniji Sugiyama(HR)/Shinji Noki(Finance)</v>
          </cell>
          <cell r="P287" t="str">
            <v>Alejandro Medel</v>
          </cell>
          <cell r="Q287" t="str">
            <v>Paul Delivet</v>
          </cell>
          <cell r="R287" t="str">
            <v>Hua Pei</v>
          </cell>
          <cell r="S287" t="str">
            <v>Marandia Pang</v>
          </cell>
          <cell r="T287" t="str">
            <v>Mimi</v>
          </cell>
          <cell r="U287" t="str">
            <v>Sk Wong</v>
          </cell>
          <cell r="V287" t="str">
            <v>Rodrigo DallOglio</v>
          </cell>
          <cell r="W287" t="str">
            <v>Aileen,Zhao</v>
          </cell>
          <cell r="X287" t="str">
            <v>Marandia Pang</v>
          </cell>
          <cell r="Y287" t="str">
            <v xml:space="preserve">Cherry Wu(SHA) 
Ally Cai (SH); </v>
          </cell>
          <cell r="Z287" t="str">
            <v>Shayne Sun</v>
          </cell>
          <cell r="AA287" t="str">
            <v>Betty Li/Mavis Wang</v>
          </cell>
          <cell r="AB287" t="str">
            <v xml:space="preserve">Eli Silva </v>
          </cell>
          <cell r="AC287" t="str">
            <v>Joachim Neubert</v>
          </cell>
          <cell r="AD287" t="str">
            <v>Anand Akur</v>
          </cell>
          <cell r="AE287" t="str">
            <v>Angeles Vega</v>
          </cell>
          <cell r="AF287" t="str">
            <v>Jim.Chen</v>
          </cell>
          <cell r="AG287" t="str">
            <v>Agnieszka Kazanowska</v>
          </cell>
          <cell r="AH287" t="str">
            <v>KF Woo</v>
          </cell>
          <cell r="AI287" t="str">
            <v>Heimy Fu</v>
          </cell>
          <cell r="AJ287" t="str">
            <v>Bartlomiej Maksysko</v>
          </cell>
          <cell r="AK287" t="str">
            <v>Tamas Jozsa</v>
          </cell>
          <cell r="AL287" t="str">
            <v>Marcela Cardenas</v>
          </cell>
          <cell r="AM287" t="str">
            <v>Laszlo Nagy</v>
          </cell>
        </row>
        <row r="288">
          <cell r="B288" t="str">
            <v>Rate Approver</v>
          </cell>
          <cell r="C288" t="str">
            <v>Rodrigo DallOglio</v>
          </cell>
          <cell r="D288" t="str">
            <v>Roger Molenda</v>
          </cell>
          <cell r="E288" t="str">
            <v>Adrian Yee Drean Lai</v>
          </cell>
          <cell r="F288" t="str">
            <v>Loh Chin Ting</v>
          </cell>
          <cell r="G288" t="str">
            <v>Wolfgang Troneberger</v>
          </cell>
          <cell r="H288" t="str">
            <v>Adrian Dumbrava</v>
          </cell>
          <cell r="I288" t="str">
            <v>Rick Green</v>
          </cell>
          <cell r="J288" t="str">
            <v>Bill Crawford</v>
          </cell>
          <cell r="K288" t="str">
            <v>BJ Thompson</v>
          </cell>
          <cell r="L288" t="str">
            <v>Ruvi Shaibel</v>
          </cell>
          <cell r="M288" t="str">
            <v>Rene Paredes</v>
          </cell>
          <cell r="N288" t="str">
            <v>Ryan Mehdizadeh</v>
          </cell>
          <cell r="O288" t="str">
            <v>Akihiko Shiozawa</v>
          </cell>
          <cell r="P288" t="str">
            <v>Oscar de la Parra</v>
          </cell>
          <cell r="Q288" t="str">
            <v>Paul Delivet</v>
          </cell>
          <cell r="R288" t="str">
            <v>John Hng</v>
          </cell>
          <cell r="S288" t="str">
            <v>Soo Koo Wee</v>
          </cell>
          <cell r="T288" t="str">
            <v>Vincent</v>
          </cell>
          <cell r="U288" t="str">
            <v>TG Teo</v>
          </cell>
          <cell r="V288" t="str">
            <v>Rodrigo DallOglio</v>
          </cell>
          <cell r="W288" t="str">
            <v>Liela,Zhang</v>
          </cell>
          <cell r="X288" t="str">
            <v>Soo Koo Wee</v>
          </cell>
          <cell r="Y288" t="str">
            <v>Poovendran D</v>
          </cell>
          <cell r="Z288" t="str">
            <v>Janice Kuan</v>
          </cell>
          <cell r="AA288" t="str">
            <v>Jennifer Ji</v>
          </cell>
          <cell r="AB288" t="str">
            <v>Alfonso Lopez</v>
          </cell>
          <cell r="AC288" t="str">
            <v>Reinhard Rilinger / Edgar Schrader</v>
          </cell>
          <cell r="AD288" t="str">
            <v>Arun Ananthakrishnan</v>
          </cell>
          <cell r="AE288" t="str">
            <v>Rene Paredes</v>
          </cell>
          <cell r="AF288" t="str">
            <v>Goh Heng Leng</v>
          </cell>
          <cell r="AG288" t="str">
            <v>Justyna Wrzesień-Fic</v>
          </cell>
          <cell r="AH288" t="str">
            <v>Min Yee/Daniel Tan</v>
          </cell>
          <cell r="AI288" t="str">
            <v>YP Tay</v>
          </cell>
          <cell r="AJ288" t="str">
            <v>Rafal Bzymek</v>
          </cell>
          <cell r="AK288" t="str">
            <v>Miklos Varga</v>
          </cell>
          <cell r="AM288" t="str">
            <v>Laszlo Nagy</v>
          </cell>
        </row>
        <row r="289">
          <cell r="B289" t="str">
            <v>Date Approved</v>
          </cell>
          <cell r="C289">
            <v>40210</v>
          </cell>
          <cell r="D289">
            <v>40200</v>
          </cell>
          <cell r="E289">
            <v>40206</v>
          </cell>
          <cell r="F289">
            <v>40212</v>
          </cell>
          <cell r="G289">
            <v>40200</v>
          </cell>
          <cell r="H289">
            <v>40198</v>
          </cell>
          <cell r="I289">
            <v>40200</v>
          </cell>
          <cell r="J289">
            <v>40196</v>
          </cell>
          <cell r="K289">
            <v>40200</v>
          </cell>
          <cell r="L289">
            <v>40213</v>
          </cell>
          <cell r="M289">
            <v>40198</v>
          </cell>
          <cell r="N289">
            <v>40203</v>
          </cell>
          <cell r="O289">
            <v>40191</v>
          </cell>
          <cell r="P289">
            <v>40200</v>
          </cell>
          <cell r="Q289">
            <v>40186</v>
          </cell>
          <cell r="R289">
            <v>39965</v>
          </cell>
          <cell r="S289">
            <v>40199</v>
          </cell>
          <cell r="T289">
            <v>40207</v>
          </cell>
          <cell r="U289">
            <v>40193</v>
          </cell>
          <cell r="V289">
            <v>40210</v>
          </cell>
          <cell r="W289">
            <v>40196</v>
          </cell>
          <cell r="X289">
            <v>40199</v>
          </cell>
          <cell r="Y289">
            <v>40199</v>
          </cell>
          <cell r="Z289">
            <v>40198</v>
          </cell>
          <cell r="AA289">
            <v>40210</v>
          </cell>
          <cell r="AB289">
            <v>40192</v>
          </cell>
          <cell r="AC289">
            <v>40190</v>
          </cell>
          <cell r="AD289">
            <v>40199</v>
          </cell>
          <cell r="AE289">
            <v>40198</v>
          </cell>
          <cell r="AF289">
            <v>39962</v>
          </cell>
          <cell r="AG289">
            <v>40199</v>
          </cell>
          <cell r="AH289">
            <v>40198</v>
          </cell>
          <cell r="AI289">
            <v>40199</v>
          </cell>
          <cell r="AJ289">
            <v>39969</v>
          </cell>
          <cell r="AK289">
            <v>40224</v>
          </cell>
          <cell r="AL289">
            <v>40190</v>
          </cell>
          <cell r="AM289">
            <v>40267</v>
          </cell>
        </row>
        <row r="290">
          <cell r="A290">
            <v>24</v>
          </cell>
          <cell r="B290" t="str">
            <v>Currency Code</v>
          </cell>
          <cell r="C290" t="str">
            <v>USD</v>
          </cell>
          <cell r="D290" t="str">
            <v>USD</v>
          </cell>
          <cell r="E290" t="str">
            <v>IDR</v>
          </cell>
          <cell r="F290" t="str">
            <v>SGD</v>
          </cell>
          <cell r="G290" t="str">
            <v>EUR</v>
          </cell>
          <cell r="H290" t="str">
            <v>ROM</v>
          </cell>
          <cell r="I290" t="str">
            <v>USD</v>
          </cell>
          <cell r="J290" t="str">
            <v>USD</v>
          </cell>
          <cell r="K290" t="str">
            <v>USD</v>
          </cell>
          <cell r="L290" t="str">
            <v>USD</v>
          </cell>
          <cell r="M290" t="str">
            <v>MXP</v>
          </cell>
          <cell r="N290" t="str">
            <v>USD</v>
          </cell>
          <cell r="O290" t="str">
            <v>JPY</v>
          </cell>
          <cell r="P290" t="str">
            <v>USD</v>
          </cell>
          <cell r="Q290" t="str">
            <v>USD</v>
          </cell>
          <cell r="R290" t="str">
            <v>CNY</v>
          </cell>
          <cell r="S290" t="str">
            <v>CNY</v>
          </cell>
          <cell r="T290" t="str">
            <v>MYR</v>
          </cell>
          <cell r="U290" t="str">
            <v>MYR</v>
          </cell>
          <cell r="V290" t="str">
            <v>USD</v>
          </cell>
          <cell r="W290" t="str">
            <v>USD</v>
          </cell>
          <cell r="X290" t="str">
            <v>CNY</v>
          </cell>
          <cell r="Y290" t="str">
            <v>CNY</v>
          </cell>
          <cell r="Z290" t="str">
            <v>CNY</v>
          </cell>
          <cell r="AA290" t="str">
            <v>CNY</v>
          </cell>
          <cell r="AB290" t="str">
            <v>BRL</v>
          </cell>
          <cell r="AC290" t="str">
            <v>EUR</v>
          </cell>
          <cell r="AD290" t="str">
            <v>INR</v>
          </cell>
          <cell r="AE290" t="str">
            <v>MXP</v>
          </cell>
          <cell r="AF290" t="str">
            <v>SGD</v>
          </cell>
          <cell r="AG290" t="str">
            <v>USD</v>
          </cell>
          <cell r="AH290" t="str">
            <v>SGD</v>
          </cell>
          <cell r="AI290" t="str">
            <v>CNY</v>
          </cell>
          <cell r="AJ290" t="str">
            <v>PLN</v>
          </cell>
          <cell r="AK290" t="str">
            <v>HUF</v>
          </cell>
          <cell r="AL290" t="str">
            <v>MXP</v>
          </cell>
          <cell r="AM290" t="str">
            <v>EURAUTO</v>
          </cell>
          <cell r="AN290" t="str">
            <v>USD</v>
          </cell>
          <cell r="AO290" t="str">
            <v>USD</v>
          </cell>
          <cell r="AP290" t="str">
            <v>USD</v>
          </cell>
          <cell r="AQ290" t="str">
            <v>USD</v>
          </cell>
          <cell r="AR290" t="str">
            <v>USD</v>
          </cell>
          <cell r="AS290" t="str">
            <v>USD</v>
          </cell>
          <cell r="AT290" t="str">
            <v>USD</v>
          </cell>
          <cell r="AU290" t="str">
            <v>USD</v>
          </cell>
          <cell r="AV290" t="str">
            <v>USD</v>
          </cell>
          <cell r="AW290" t="str">
            <v>USD</v>
          </cell>
          <cell r="AX290" t="str">
            <v>USD</v>
          </cell>
          <cell r="AY290" t="str">
            <v>USD</v>
          </cell>
          <cell r="AZ290" t="str">
            <v>USD</v>
          </cell>
          <cell r="BA290" t="str">
            <v>USD</v>
          </cell>
          <cell r="BB290" t="str">
            <v>USD</v>
          </cell>
          <cell r="BC290" t="str">
            <v>USD</v>
          </cell>
          <cell r="BD290" t="str">
            <v>USD</v>
          </cell>
          <cell r="BE290" t="str">
            <v>USD</v>
          </cell>
        </row>
        <row r="291">
          <cell r="B291" t="str">
            <v>DL Operator Hour Rate        (Local Currency)</v>
          </cell>
          <cell r="C291">
            <v>20.61</v>
          </cell>
          <cell r="D291">
            <v>17.39</v>
          </cell>
          <cell r="E291">
            <v>10147.209364161852</v>
          </cell>
          <cell r="F291">
            <v>6.93</v>
          </cell>
          <cell r="G291">
            <v>4.6399999999999997</v>
          </cell>
          <cell r="H291">
            <v>16.204940904598018</v>
          </cell>
          <cell r="I291">
            <v>21.452639999999999</v>
          </cell>
          <cell r="J291">
            <v>19.97</v>
          </cell>
          <cell r="K291">
            <v>23.09</v>
          </cell>
          <cell r="L291">
            <v>1.9</v>
          </cell>
          <cell r="M291">
            <v>38.68</v>
          </cell>
          <cell r="N291">
            <v>21.08</v>
          </cell>
          <cell r="O291">
            <v>2500</v>
          </cell>
          <cell r="P291">
            <v>3.1935812749221824</v>
          </cell>
          <cell r="Q291">
            <v>3.5</v>
          </cell>
          <cell r="R291">
            <v>8.4600000000000009</v>
          </cell>
          <cell r="S291">
            <v>12.287645538001923</v>
          </cell>
          <cell r="T291">
            <v>5.83</v>
          </cell>
          <cell r="U291">
            <v>8.0006732782970094</v>
          </cell>
          <cell r="V291">
            <v>20.61</v>
          </cell>
          <cell r="W291">
            <v>2.3153768516632405</v>
          </cell>
          <cell r="X291">
            <v>12.287645538001923</v>
          </cell>
          <cell r="Y291">
            <v>11.606399999999999</v>
          </cell>
          <cell r="Z291">
            <v>11.664899999999999</v>
          </cell>
          <cell r="AA291">
            <v>16.1343</v>
          </cell>
          <cell r="AB291">
            <v>12.55</v>
          </cell>
          <cell r="AC291">
            <v>20.89</v>
          </cell>
          <cell r="AD291">
            <v>51.58918783348706</v>
          </cell>
          <cell r="AE291">
            <v>38.57</v>
          </cell>
          <cell r="AF291">
            <v>5.8082074787957136</v>
          </cell>
          <cell r="AG291">
            <v>4.326230888595112</v>
          </cell>
          <cell r="AH291">
            <v>7.33</v>
          </cell>
          <cell r="AI291">
            <v>14.507999999999999</v>
          </cell>
          <cell r="AJ291">
            <v>14.558253102800482</v>
          </cell>
          <cell r="AK291">
            <v>1653.0731138676285</v>
          </cell>
          <cell r="AL291">
            <v>22.495999999999999</v>
          </cell>
          <cell r="AM291">
            <v>3.8714459344694139</v>
          </cell>
          <cell r="AN291">
            <v>0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0</v>
          </cell>
          <cell r="BD291">
            <v>0</v>
          </cell>
          <cell r="BE291">
            <v>0</v>
          </cell>
        </row>
        <row r="292">
          <cell r="B292" t="str">
            <v>Indirect Labor: Hourly Rate</v>
          </cell>
          <cell r="F292" t="str">
            <v xml:space="preserve"> </v>
          </cell>
          <cell r="R292" t="str">
            <v xml:space="preserve"> </v>
          </cell>
          <cell r="AB292" t="str">
            <v xml:space="preserve"> </v>
          </cell>
          <cell r="AC292" t="str">
            <v xml:space="preserve"> </v>
          </cell>
          <cell r="AG292" t="str">
            <v xml:space="preserve"> </v>
          </cell>
          <cell r="AJ292" t="str">
            <v xml:space="preserve"> </v>
          </cell>
          <cell r="AN292" t="str">
            <v xml:space="preserve"> </v>
          </cell>
          <cell r="AO292" t="str">
            <v xml:space="preserve"> </v>
          </cell>
          <cell r="AP292" t="str">
            <v xml:space="preserve"> </v>
          </cell>
          <cell r="AQ292" t="str">
            <v xml:space="preserve"> </v>
          </cell>
          <cell r="AR292" t="str">
            <v xml:space="preserve"> </v>
          </cell>
          <cell r="AS292" t="str">
            <v xml:space="preserve"> </v>
          </cell>
          <cell r="AT292" t="str">
            <v xml:space="preserve"> </v>
          </cell>
          <cell r="AU292" t="str">
            <v xml:space="preserve"> </v>
          </cell>
          <cell r="AV292" t="str">
            <v xml:space="preserve"> </v>
          </cell>
          <cell r="AW292" t="str">
            <v xml:space="preserve"> </v>
          </cell>
          <cell r="AX292" t="str">
            <v xml:space="preserve"> </v>
          </cell>
          <cell r="AY292" t="str">
            <v xml:space="preserve"> </v>
          </cell>
          <cell r="AZ292" t="str">
            <v xml:space="preserve"> </v>
          </cell>
          <cell r="BA292" t="str">
            <v xml:space="preserve"> </v>
          </cell>
          <cell r="BB292" t="str">
            <v xml:space="preserve"> </v>
          </cell>
          <cell r="BC292" t="str">
            <v xml:space="preserve"> </v>
          </cell>
          <cell r="BD292" t="str">
            <v xml:space="preserve"> </v>
          </cell>
          <cell r="BE292" t="str">
            <v xml:space="preserve"> </v>
          </cell>
        </row>
        <row r="293">
          <cell r="B293" t="str">
            <v>Material Handler Rate</v>
          </cell>
          <cell r="C293">
            <v>19.309999999999999</v>
          </cell>
          <cell r="D293">
            <v>17.66</v>
          </cell>
          <cell r="E293">
            <v>11644.808050786323</v>
          </cell>
          <cell r="F293">
            <v>6.09</v>
          </cell>
          <cell r="G293">
            <v>4.6399999999999997</v>
          </cell>
          <cell r="H293">
            <v>17.764528992703745</v>
          </cell>
          <cell r="I293">
            <v>20.747999999999998</v>
          </cell>
          <cell r="J293">
            <v>22.97</v>
          </cell>
          <cell r="K293">
            <v>23.83</v>
          </cell>
          <cell r="L293">
            <v>1.9</v>
          </cell>
          <cell r="M293">
            <v>43.1</v>
          </cell>
          <cell r="N293">
            <v>20.72</v>
          </cell>
          <cell r="O293">
            <v>2557</v>
          </cell>
          <cell r="P293">
            <v>3.1935812749221824</v>
          </cell>
          <cell r="Q293">
            <v>3.5</v>
          </cell>
          <cell r="R293">
            <v>10.15</v>
          </cell>
          <cell r="S293">
            <v>10.061999999999999</v>
          </cell>
          <cell r="T293">
            <v>6</v>
          </cell>
          <cell r="U293">
            <v>9.338134430727024</v>
          </cell>
          <cell r="V293">
            <v>19.309999999999999</v>
          </cell>
          <cell r="W293">
            <v>2.5587330550367318</v>
          </cell>
          <cell r="X293">
            <v>10.061999999999999</v>
          </cell>
          <cell r="Y293">
            <v>15.736499999999998</v>
          </cell>
          <cell r="Z293">
            <v>11.664899999999999</v>
          </cell>
          <cell r="AA293">
            <v>16.1343</v>
          </cell>
          <cell r="AB293">
            <v>11.236463956938957</v>
          </cell>
          <cell r="AC293">
            <v>20.89</v>
          </cell>
          <cell r="AD293">
            <v>57.11509971509971</v>
          </cell>
          <cell r="AE293">
            <v>41.34</v>
          </cell>
          <cell r="AF293">
            <v>8.6976657329598499</v>
          </cell>
          <cell r="AG293">
            <v>4.7954744787157528</v>
          </cell>
          <cell r="AH293">
            <v>8</v>
          </cell>
          <cell r="AI293">
            <v>14.858999999999998</v>
          </cell>
          <cell r="AJ293">
            <v>16.350038100068232</v>
          </cell>
          <cell r="AK293">
            <v>1653.0731138676285</v>
          </cell>
          <cell r="AL293">
            <v>26.346666666666671</v>
          </cell>
          <cell r="AM293">
            <v>4.690451126672464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  <cell r="BD293">
            <v>0</v>
          </cell>
          <cell r="BE293">
            <v>0</v>
          </cell>
        </row>
        <row r="294">
          <cell r="B294" t="str">
            <v>Technician Rate</v>
          </cell>
          <cell r="C294">
            <v>27.47</v>
          </cell>
          <cell r="D294">
            <v>27.76</v>
          </cell>
          <cell r="E294">
            <v>16257.8</v>
          </cell>
          <cell r="F294">
            <v>11.13</v>
          </cell>
          <cell r="G294">
            <v>5.19</v>
          </cell>
          <cell r="H294">
            <v>27.1846765874174</v>
          </cell>
          <cell r="I294">
            <v>27.271999999999998</v>
          </cell>
          <cell r="J294">
            <v>30.75</v>
          </cell>
          <cell r="K294">
            <v>34.9</v>
          </cell>
          <cell r="L294">
            <v>2.85</v>
          </cell>
          <cell r="M294">
            <v>68.16</v>
          </cell>
          <cell r="N294">
            <v>26.85</v>
          </cell>
          <cell r="O294">
            <v>2557</v>
          </cell>
          <cell r="P294">
            <v>8.09326171875</v>
          </cell>
          <cell r="Q294">
            <v>5.64</v>
          </cell>
          <cell r="R294">
            <v>14.36</v>
          </cell>
          <cell r="S294">
            <v>15.369945288859823</v>
          </cell>
          <cell r="T294">
            <v>11.18</v>
          </cell>
          <cell r="U294">
            <v>15.235555555555555</v>
          </cell>
          <cell r="V294">
            <v>27.47</v>
          </cell>
          <cell r="W294">
            <v>3.4760862392128633</v>
          </cell>
          <cell r="X294">
            <v>15.369945288859823</v>
          </cell>
          <cell r="Y294">
            <v>27.635400000000001</v>
          </cell>
          <cell r="Z294">
            <v>22.162409099999998</v>
          </cell>
          <cell r="AA294">
            <v>22.292241619101048</v>
          </cell>
          <cell r="AB294">
            <v>19.169265313783892</v>
          </cell>
          <cell r="AC294">
            <v>24.4</v>
          </cell>
          <cell r="AD294">
            <v>77.93987416904082</v>
          </cell>
          <cell r="AE294">
            <v>64.06</v>
          </cell>
          <cell r="AF294">
            <v>7.1299719887955186</v>
          </cell>
          <cell r="AG294">
            <v>6.1745738660648648</v>
          </cell>
          <cell r="AH294">
            <v>14.06</v>
          </cell>
          <cell r="AI294">
            <v>30.770999999999997</v>
          </cell>
          <cell r="AJ294">
            <v>15.006199352117422</v>
          </cell>
          <cell r="AK294">
            <v>2570.1923076923081</v>
          </cell>
          <cell r="AL294">
            <v>60.366</v>
          </cell>
          <cell r="AM294">
            <v>7.5865409553450194</v>
          </cell>
          <cell r="AN294">
            <v>0</v>
          </cell>
          <cell r="AO294">
            <v>0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0</v>
          </cell>
          <cell r="BD294">
            <v>0</v>
          </cell>
          <cell r="BE294">
            <v>0</v>
          </cell>
        </row>
        <row r="295">
          <cell r="B295" t="str">
            <v>Exempt: Monthly Rate</v>
          </cell>
          <cell r="F295" t="str">
            <v xml:space="preserve"> </v>
          </cell>
          <cell r="R295" t="str">
            <v xml:space="preserve"> </v>
          </cell>
          <cell r="AB295" t="str">
            <v xml:space="preserve"> </v>
          </cell>
          <cell r="AC295" t="str">
            <v xml:space="preserve"> </v>
          </cell>
          <cell r="AG295" t="str">
            <v xml:space="preserve"> </v>
          </cell>
          <cell r="AJ295" t="str">
            <v xml:space="preserve"> </v>
          </cell>
          <cell r="AK295" t="str">
            <v xml:space="preserve"> </v>
          </cell>
          <cell r="AN295" t="str">
            <v xml:space="preserve"> </v>
          </cell>
          <cell r="AO295" t="str">
            <v xml:space="preserve"> </v>
          </cell>
          <cell r="AP295" t="str">
            <v xml:space="preserve"> </v>
          </cell>
          <cell r="AQ295" t="str">
            <v xml:space="preserve"> </v>
          </cell>
          <cell r="AR295" t="str">
            <v xml:space="preserve"> </v>
          </cell>
          <cell r="AS295" t="str">
            <v xml:space="preserve"> </v>
          </cell>
          <cell r="AT295" t="str">
            <v xml:space="preserve"> </v>
          </cell>
          <cell r="AU295" t="str">
            <v xml:space="preserve"> </v>
          </cell>
          <cell r="AV295" t="str">
            <v xml:space="preserve"> </v>
          </cell>
          <cell r="AW295" t="str">
            <v xml:space="preserve"> </v>
          </cell>
          <cell r="AX295" t="str">
            <v xml:space="preserve"> </v>
          </cell>
          <cell r="AY295" t="str">
            <v xml:space="preserve"> </v>
          </cell>
          <cell r="AZ295" t="str">
            <v xml:space="preserve"> </v>
          </cell>
          <cell r="BA295" t="str">
            <v xml:space="preserve"> </v>
          </cell>
          <cell r="BB295" t="str">
            <v xml:space="preserve"> </v>
          </cell>
          <cell r="BC295" t="str">
            <v xml:space="preserve"> </v>
          </cell>
          <cell r="BD295" t="str">
            <v xml:space="preserve"> </v>
          </cell>
          <cell r="BE295" t="str">
            <v xml:space="preserve"> </v>
          </cell>
        </row>
        <row r="296">
          <cell r="B296" t="str">
            <v>Supervisor Rate</v>
          </cell>
          <cell r="C296">
            <v>6500</v>
          </cell>
          <cell r="D296">
            <v>5905</v>
          </cell>
          <cell r="E296">
            <v>3790280</v>
          </cell>
          <cell r="F296">
            <v>3580</v>
          </cell>
          <cell r="G296">
            <v>2280.8608333333336</v>
          </cell>
          <cell r="H296">
            <v>4437.4428915625003</v>
          </cell>
          <cell r="I296">
            <v>6255.063000000001</v>
          </cell>
          <cell r="J296">
            <v>7687</v>
          </cell>
          <cell r="K296">
            <v>7489.29</v>
          </cell>
          <cell r="L296">
            <v>700</v>
          </cell>
          <cell r="M296">
            <v>22620</v>
          </cell>
          <cell r="N296">
            <v>7119.35</v>
          </cell>
          <cell r="O296">
            <v>519760</v>
          </cell>
          <cell r="P296">
            <v>2226.5625</v>
          </cell>
          <cell r="Q296">
            <v>2535.83</v>
          </cell>
          <cell r="R296">
            <v>5886.48</v>
          </cell>
          <cell r="S296">
            <v>8532.1501992225712</v>
          </cell>
          <cell r="T296">
            <v>3420</v>
          </cell>
          <cell r="U296">
            <v>4996.3500000000004</v>
          </cell>
          <cell r="V296">
            <v>6500</v>
          </cell>
          <cell r="W296">
            <v>1707.1517411521477</v>
          </cell>
          <cell r="X296">
            <v>8532.1501992225712</v>
          </cell>
          <cell r="Y296">
            <v>9314.1944999999996</v>
          </cell>
          <cell r="Z296">
            <v>7746.9783299999999</v>
          </cell>
          <cell r="AA296">
            <v>9706.7152928896303</v>
          </cell>
          <cell r="AB296">
            <v>11526.419135830354</v>
          </cell>
          <cell r="AC296">
            <v>5370</v>
          </cell>
          <cell r="AD296">
            <v>22833.333333333332</v>
          </cell>
          <cell r="AE296">
            <v>23180.906187845634</v>
          </cell>
          <cell r="AF296">
            <v>2630.5</v>
          </cell>
          <cell r="AG296">
            <v>2032.5250822300459</v>
          </cell>
          <cell r="AH296">
            <v>4376.87</v>
          </cell>
          <cell r="AI296">
            <v>8385.39</v>
          </cell>
          <cell r="AJ296">
            <v>6015.6774916013437</v>
          </cell>
          <cell r="AK296">
            <v>549989.42307692312</v>
          </cell>
          <cell r="AL296">
            <v>27887.257600000001</v>
          </cell>
          <cell r="AM296">
            <v>1199.5148148148151</v>
          </cell>
          <cell r="AN296">
            <v>0</v>
          </cell>
          <cell r="AO296">
            <v>0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0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</row>
        <row r="297">
          <cell r="B297" t="str">
            <v>Engineer Rate</v>
          </cell>
          <cell r="C297">
            <v>8300</v>
          </cell>
          <cell r="D297">
            <v>7075</v>
          </cell>
          <cell r="E297">
            <v>8783060</v>
          </cell>
          <cell r="F297">
            <v>4727</v>
          </cell>
          <cell r="G297">
            <v>1994.7725</v>
          </cell>
          <cell r="H297">
            <v>6383.5950835624999</v>
          </cell>
          <cell r="I297">
            <v>8060.58</v>
          </cell>
          <cell r="J297">
            <v>8431</v>
          </cell>
          <cell r="K297">
            <v>7353.94</v>
          </cell>
          <cell r="L297">
            <v>1200</v>
          </cell>
          <cell r="M297">
            <v>30021</v>
          </cell>
          <cell r="N297">
            <v>7762.05</v>
          </cell>
          <cell r="O297">
            <v>417721</v>
          </cell>
          <cell r="P297">
            <v>3613.28125</v>
          </cell>
          <cell r="Q297">
            <v>3920</v>
          </cell>
          <cell r="R297">
            <v>6730.37</v>
          </cell>
          <cell r="S297">
            <v>8073.2262749843248</v>
          </cell>
          <cell r="T297">
            <v>5415</v>
          </cell>
          <cell r="U297">
            <v>5980.2</v>
          </cell>
          <cell r="V297">
            <v>8300</v>
          </cell>
          <cell r="W297">
            <v>1507.2261672330765</v>
          </cell>
          <cell r="X297">
            <v>8073.2262749843248</v>
          </cell>
          <cell r="Y297">
            <v>8911.2582000000002</v>
          </cell>
          <cell r="Z297">
            <v>8471.2083299999995</v>
          </cell>
          <cell r="AA297">
            <v>9748.5008012331018</v>
          </cell>
          <cell r="AB297">
            <v>7266.84</v>
          </cell>
          <cell r="AC297">
            <v>6803</v>
          </cell>
          <cell r="AD297">
            <v>37500</v>
          </cell>
          <cell r="AE297">
            <v>28036.021053220546</v>
          </cell>
          <cell r="AF297">
            <v>2873.1666666666665</v>
          </cell>
          <cell r="AG297">
            <v>1714.4762675323022</v>
          </cell>
          <cell r="AH297">
            <v>5810.96</v>
          </cell>
          <cell r="AI297">
            <v>7139.34</v>
          </cell>
          <cell r="AJ297">
            <v>7744.6808510638293</v>
          </cell>
          <cell r="AK297">
            <v>703986.46153846162</v>
          </cell>
          <cell r="AL297">
            <v>30157.772799999999</v>
          </cell>
          <cell r="AM297">
            <v>1706.8851851851853</v>
          </cell>
          <cell r="AN297">
            <v>0</v>
          </cell>
          <cell r="AO297">
            <v>0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0</v>
          </cell>
          <cell r="BD297">
            <v>0</v>
          </cell>
          <cell r="BE297">
            <v>0</v>
          </cell>
        </row>
        <row r="298">
          <cell r="B298" t="str">
            <v>Production Control Rate</v>
          </cell>
          <cell r="C298">
            <v>7000</v>
          </cell>
          <cell r="D298">
            <v>7108</v>
          </cell>
          <cell r="E298">
            <v>3790280</v>
          </cell>
          <cell r="G298">
            <v>1994.7725</v>
          </cell>
          <cell r="H298">
            <v>3945.1735795625004</v>
          </cell>
          <cell r="I298">
            <v>5707.0710000000008</v>
          </cell>
          <cell r="J298">
            <v>4432</v>
          </cell>
          <cell r="K298">
            <v>7044.22</v>
          </cell>
          <cell r="L298">
            <v>700</v>
          </cell>
          <cell r="M298">
            <v>28556</v>
          </cell>
          <cell r="N298">
            <v>6585.61</v>
          </cell>
          <cell r="O298">
            <v>408960</v>
          </cell>
          <cell r="P298">
            <v>2601.5625</v>
          </cell>
          <cell r="Q298">
            <v>3281</v>
          </cell>
          <cell r="R298">
            <v>5261.38</v>
          </cell>
          <cell r="S298">
            <v>7099.7471999999998</v>
          </cell>
          <cell r="T298">
            <v>4084</v>
          </cell>
          <cell r="U298">
            <v>5898.75</v>
          </cell>
          <cell r="V298">
            <v>7000</v>
          </cell>
          <cell r="W298">
            <v>1565.0923410301841</v>
          </cell>
          <cell r="X298">
            <v>7099.7471999999998</v>
          </cell>
          <cell r="Y298">
            <v>6301.3859999999995</v>
          </cell>
          <cell r="Z298">
            <v>7746.9783299999999</v>
          </cell>
          <cell r="AA298">
            <v>8124.4908387887299</v>
          </cell>
          <cell r="AB298">
            <v>6804.29</v>
          </cell>
          <cell r="AC298">
            <v>5370</v>
          </cell>
          <cell r="AD298">
            <v>108333.33333333333</v>
          </cell>
          <cell r="AE298">
            <v>28795.927201950919</v>
          </cell>
          <cell r="AF298">
            <v>3595.8</v>
          </cell>
          <cell r="AG298">
            <v>910.11226570635245</v>
          </cell>
          <cell r="AH298">
            <v>4608.5</v>
          </cell>
          <cell r="AI298">
            <v>7569.9</v>
          </cell>
          <cell r="AJ298">
            <v>6898.0963045912649</v>
          </cell>
          <cell r="AK298">
            <v>454098.76716346166</v>
          </cell>
          <cell r="AL298">
            <v>23779.6096</v>
          </cell>
          <cell r="AM298">
            <v>686.17777777777781</v>
          </cell>
          <cell r="AN298">
            <v>0</v>
          </cell>
          <cell r="AO298">
            <v>0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0</v>
          </cell>
          <cell r="BD298">
            <v>0</v>
          </cell>
          <cell r="BE298">
            <v>0</v>
          </cell>
        </row>
        <row r="299">
          <cell r="B299" t="str">
            <v>Manager Rate</v>
          </cell>
          <cell r="C299">
            <v>12000</v>
          </cell>
          <cell r="D299">
            <v>9783</v>
          </cell>
          <cell r="E299">
            <v>28531445.267183684</v>
          </cell>
          <cell r="F299">
            <v>9558</v>
          </cell>
          <cell r="G299">
            <v>10640.997499999999</v>
          </cell>
          <cell r="H299">
            <v>13238.803019562498</v>
          </cell>
          <cell r="I299">
            <v>9253.3320000000003</v>
          </cell>
          <cell r="J299">
            <v>9159</v>
          </cell>
          <cell r="K299">
            <v>10253.02</v>
          </cell>
          <cell r="L299">
            <v>2200</v>
          </cell>
          <cell r="M299">
            <v>69791</v>
          </cell>
          <cell r="N299">
            <v>11937.94</v>
          </cell>
          <cell r="O299">
            <v>761058</v>
          </cell>
          <cell r="P299">
            <v>6503.90625</v>
          </cell>
          <cell r="Q299">
            <v>8950</v>
          </cell>
          <cell r="R299">
            <v>20789</v>
          </cell>
          <cell r="S299">
            <v>23266.210500000001</v>
          </cell>
          <cell r="T299">
            <v>12650</v>
          </cell>
          <cell r="U299">
            <v>14456.4</v>
          </cell>
          <cell r="V299">
            <v>12000</v>
          </cell>
          <cell r="W299">
            <v>2981.6760698764983</v>
          </cell>
          <cell r="X299">
            <v>23231.110499999999</v>
          </cell>
          <cell r="Y299">
            <v>24163.787700000001</v>
          </cell>
          <cell r="Z299">
            <v>21518.1603</v>
          </cell>
          <cell r="AA299">
            <v>24932.069014184646</v>
          </cell>
          <cell r="AB299">
            <v>17535.643966999189</v>
          </cell>
          <cell r="AC299">
            <v>7484</v>
          </cell>
          <cell r="AD299">
            <v>79590.25</v>
          </cell>
          <cell r="AE299">
            <v>65224.233607536211</v>
          </cell>
          <cell r="AF299">
            <v>6196.863636363636</v>
          </cell>
          <cell r="AG299">
            <v>6387.5031817655918</v>
          </cell>
          <cell r="AH299">
            <v>9156.4599999999991</v>
          </cell>
          <cell r="AI299">
            <v>18338.580000000002</v>
          </cell>
          <cell r="AJ299">
            <v>14792.833146696528</v>
          </cell>
          <cell r="AK299">
            <v>2199957.6923076925</v>
          </cell>
          <cell r="AL299">
            <v>78018.559999999998</v>
          </cell>
          <cell r="AM299">
            <v>3702.422222222222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0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0</v>
          </cell>
          <cell r="BD299">
            <v>0</v>
          </cell>
          <cell r="BE299">
            <v>0</v>
          </cell>
        </row>
        <row r="300">
          <cell r="B300" t="str">
            <v>Program Manager Rate</v>
          </cell>
          <cell r="C300">
            <v>9500</v>
          </cell>
          <cell r="D300">
            <v>7714</v>
          </cell>
          <cell r="E300">
            <v>28531445.267183684</v>
          </cell>
          <cell r="F300">
            <v>8325</v>
          </cell>
          <cell r="G300">
            <v>10640.997499999999</v>
          </cell>
          <cell r="H300">
            <v>13403.001419562499</v>
          </cell>
          <cell r="I300">
            <v>10878.691500000001</v>
          </cell>
          <cell r="J300">
            <v>8333</v>
          </cell>
          <cell r="K300">
            <v>8826.9599999999991</v>
          </cell>
          <cell r="L300">
            <v>2200</v>
          </cell>
          <cell r="M300">
            <v>55992</v>
          </cell>
          <cell r="N300">
            <v>10377.48</v>
          </cell>
          <cell r="O300">
            <v>943812</v>
          </cell>
          <cell r="P300">
            <v>5058.59375</v>
          </cell>
          <cell r="Q300">
            <v>6712</v>
          </cell>
          <cell r="R300">
            <v>31910</v>
          </cell>
          <cell r="S300">
            <v>61152.834599999995</v>
          </cell>
          <cell r="T300">
            <v>12650</v>
          </cell>
          <cell r="U300">
            <v>13939.1</v>
          </cell>
          <cell r="V300">
            <v>9500</v>
          </cell>
          <cell r="W300">
            <v>7495.5461085411334</v>
          </cell>
          <cell r="X300">
            <v>61152.834599999995</v>
          </cell>
          <cell r="Y300">
            <v>20435.594399999998</v>
          </cell>
          <cell r="Z300">
            <v>47124.771056999998</v>
          </cell>
          <cell r="AA300">
            <v>15997.399246212448</v>
          </cell>
          <cell r="AB300">
            <v>15137.91</v>
          </cell>
          <cell r="AC300">
            <v>7823.7566601165245</v>
          </cell>
          <cell r="AD300">
            <v>105991.91666666667</v>
          </cell>
          <cell r="AE300">
            <v>53943.945559920576</v>
          </cell>
          <cell r="AF300">
            <v>4941</v>
          </cell>
          <cell r="AG300">
            <v>3166.1015745795339</v>
          </cell>
          <cell r="AH300">
            <v>8607.17</v>
          </cell>
          <cell r="AI300">
            <v>13361.4</v>
          </cell>
          <cell r="AJ300">
            <v>15229.563269876819</v>
          </cell>
          <cell r="AK300">
            <v>3299936.5384615394</v>
          </cell>
          <cell r="AL300">
            <v>31616</v>
          </cell>
          <cell r="AM300">
            <v>3702.422222222222</v>
          </cell>
          <cell r="AN300">
            <v>0</v>
          </cell>
          <cell r="AO300">
            <v>0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0</v>
          </cell>
          <cell r="BD300">
            <v>0</v>
          </cell>
          <cell r="BE300">
            <v>0</v>
          </cell>
        </row>
        <row r="301">
          <cell r="B301" t="str">
            <v>Buyer Rate</v>
          </cell>
          <cell r="C301">
            <v>6000</v>
          </cell>
          <cell r="D301">
            <v>5428</v>
          </cell>
          <cell r="E301">
            <v>20566155.784553278</v>
          </cell>
          <cell r="F301">
            <v>4659</v>
          </cell>
          <cell r="G301">
            <v>1385.7441666666666</v>
          </cell>
          <cell r="H301">
            <v>4158.6314995624998</v>
          </cell>
          <cell r="I301">
            <v>6282.3330000000005</v>
          </cell>
          <cell r="J301">
            <v>7033</v>
          </cell>
          <cell r="K301">
            <v>6697.16</v>
          </cell>
          <cell r="L301">
            <v>700</v>
          </cell>
          <cell r="M301">
            <v>28214</v>
          </cell>
          <cell r="N301">
            <v>7174.55</v>
          </cell>
          <cell r="O301">
            <v>381812</v>
          </cell>
          <cell r="P301">
            <v>2312.5</v>
          </cell>
          <cell r="Q301">
            <v>3300</v>
          </cell>
          <cell r="R301">
            <v>4008.65</v>
          </cell>
          <cell r="S301">
            <v>6629.547599999999</v>
          </cell>
          <cell r="T301">
            <v>4468</v>
          </cell>
          <cell r="U301">
            <v>4799.55</v>
          </cell>
          <cell r="V301">
            <v>6000</v>
          </cell>
          <cell r="W301">
            <v>945.20963029870904</v>
          </cell>
          <cell r="X301">
            <v>6629.547599999999</v>
          </cell>
          <cell r="Y301">
            <v>6056.9612999999999</v>
          </cell>
          <cell r="Z301">
            <v>6375.7511999999988</v>
          </cell>
          <cell r="AA301">
            <v>8220.2181202382799</v>
          </cell>
          <cell r="AB301">
            <v>6770.47</v>
          </cell>
          <cell r="AC301">
            <v>5370</v>
          </cell>
          <cell r="AD301">
            <v>47860.461000000003</v>
          </cell>
          <cell r="AE301">
            <v>27058.944013050954</v>
          </cell>
          <cell r="AF301">
            <v>2978.3333333333335</v>
          </cell>
          <cell r="AG301">
            <v>1425.5487950126251</v>
          </cell>
          <cell r="AH301">
            <v>4215.8</v>
          </cell>
          <cell r="AI301">
            <v>4983.03</v>
          </cell>
          <cell r="AJ301">
            <v>5661.8141097424414</v>
          </cell>
          <cell r="AK301">
            <v>527256.5210565232</v>
          </cell>
          <cell r="AL301">
            <v>32775.091200000003</v>
          </cell>
          <cell r="AM301">
            <v>1485.8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  <cell r="BD301">
            <v>0</v>
          </cell>
          <cell r="BE301">
            <v>0</v>
          </cell>
        </row>
        <row r="302">
          <cell r="B302" t="str">
            <v>SSCM Rate</v>
          </cell>
          <cell r="C302">
            <v>9000</v>
          </cell>
          <cell r="D302">
            <v>8933</v>
          </cell>
          <cell r="E302">
            <v>20566155.784553278</v>
          </cell>
          <cell r="F302">
            <v>5097</v>
          </cell>
          <cell r="G302">
            <v>7224.1025</v>
          </cell>
          <cell r="H302">
            <v>8240.603723562499</v>
          </cell>
          <cell r="I302">
            <v>6732.5985000000001</v>
          </cell>
          <cell r="J302">
            <v>8237</v>
          </cell>
          <cell r="K302">
            <v>7770.39</v>
          </cell>
          <cell r="L302">
            <v>1792</v>
          </cell>
          <cell r="M302">
            <v>55885</v>
          </cell>
          <cell r="N302">
            <v>9977.8700000000008</v>
          </cell>
          <cell r="O302">
            <v>454868</v>
          </cell>
          <cell r="P302">
            <v>5058.59375</v>
          </cell>
          <cell r="Q302">
            <v>0</v>
          </cell>
          <cell r="R302">
            <v>5456.01</v>
          </cell>
          <cell r="S302">
            <v>7637.6429999999991</v>
          </cell>
          <cell r="T302">
            <v>5055</v>
          </cell>
          <cell r="U302">
            <v>5265.9</v>
          </cell>
          <cell r="V302">
            <v>9000</v>
          </cell>
          <cell r="W302">
            <v>0</v>
          </cell>
          <cell r="X302">
            <v>7637.6429999999991</v>
          </cell>
          <cell r="Y302">
            <v>9274.0517999999993</v>
          </cell>
          <cell r="Z302">
            <v>6375.7511999999988</v>
          </cell>
          <cell r="AA302">
            <v>11562.303909580452</v>
          </cell>
          <cell r="AB302">
            <v>13401.531326306544</v>
          </cell>
          <cell r="AC302">
            <v>5370</v>
          </cell>
          <cell r="AD302">
            <v>53343.666749999997</v>
          </cell>
          <cell r="AE302">
            <v>58489.383095126534</v>
          </cell>
          <cell r="AF302">
            <v>0</v>
          </cell>
          <cell r="AG302">
            <v>1315.2926606524836</v>
          </cell>
          <cell r="AH302">
            <v>4972.37</v>
          </cell>
          <cell r="AI302">
            <v>5618.34</v>
          </cell>
          <cell r="AJ302">
            <v>17917.133258678612</v>
          </cell>
          <cell r="AK302">
            <v>1143978</v>
          </cell>
          <cell r="AL302">
            <v>0</v>
          </cell>
          <cell r="AM302">
            <v>3702.422222222222</v>
          </cell>
          <cell r="AN302">
            <v>0</v>
          </cell>
          <cell r="AO302">
            <v>0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0</v>
          </cell>
          <cell r="AX302">
            <v>0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0</v>
          </cell>
          <cell r="BD302">
            <v>0</v>
          </cell>
          <cell r="BE302">
            <v>0</v>
          </cell>
        </row>
        <row r="303">
          <cell r="B303" t="str">
            <v>Facility Costs</v>
          </cell>
          <cell r="C303" t="str">
            <v xml:space="preserve"> </v>
          </cell>
          <cell r="D303" t="str">
            <v xml:space="preserve"> </v>
          </cell>
          <cell r="E303" t="str">
            <v xml:space="preserve"> </v>
          </cell>
          <cell r="G303" t="str">
            <v xml:space="preserve"> </v>
          </cell>
          <cell r="H303" t="str">
            <v xml:space="preserve"> </v>
          </cell>
          <cell r="I303" t="str">
            <v xml:space="preserve"> </v>
          </cell>
          <cell r="J303" t="str">
            <v xml:space="preserve"> </v>
          </cell>
          <cell r="K303" t="str">
            <v xml:space="preserve"> </v>
          </cell>
          <cell r="L303" t="str">
            <v xml:space="preserve"> </v>
          </cell>
          <cell r="M303" t="str">
            <v xml:space="preserve"> </v>
          </cell>
          <cell r="N303" t="str">
            <v xml:space="preserve"> </v>
          </cell>
          <cell r="O303" t="str">
            <v xml:space="preserve"> </v>
          </cell>
          <cell r="P303" t="str">
            <v xml:space="preserve"> </v>
          </cell>
          <cell r="Q303" t="str">
            <v xml:space="preserve"> </v>
          </cell>
          <cell r="R303" t="str">
            <v xml:space="preserve"> </v>
          </cell>
          <cell r="U303" t="str">
            <v xml:space="preserve"> </v>
          </cell>
          <cell r="V303" t="str">
            <v xml:space="preserve"> </v>
          </cell>
          <cell r="Z303" t="str">
            <v xml:space="preserve"> </v>
          </cell>
          <cell r="AA303" t="str">
            <v xml:space="preserve"> </v>
          </cell>
          <cell r="AB303" t="str">
            <v xml:space="preserve"> </v>
          </cell>
          <cell r="AC303" t="str">
            <v xml:space="preserve"> </v>
          </cell>
          <cell r="AD303" t="str">
            <v xml:space="preserve"> </v>
          </cell>
          <cell r="AE303" t="str">
            <v xml:space="preserve"> </v>
          </cell>
          <cell r="AF303" t="str">
            <v xml:space="preserve"> </v>
          </cell>
          <cell r="AG303" t="str">
            <v xml:space="preserve"> </v>
          </cell>
          <cell r="AH303" t="str">
            <v xml:space="preserve"> </v>
          </cell>
          <cell r="AI303" t="str">
            <v xml:space="preserve"> </v>
          </cell>
          <cell r="AJ303" t="str">
            <v xml:space="preserve"> </v>
          </cell>
          <cell r="AK303" t="str">
            <v xml:space="preserve"> </v>
          </cell>
          <cell r="AL303" t="str">
            <v xml:space="preserve"> </v>
          </cell>
          <cell r="AM303" t="str">
            <v xml:space="preserve"> </v>
          </cell>
          <cell r="AN303" t="str">
            <v xml:space="preserve"> </v>
          </cell>
          <cell r="AO303" t="str">
            <v xml:space="preserve"> </v>
          </cell>
          <cell r="AP303" t="str">
            <v xml:space="preserve"> </v>
          </cell>
          <cell r="AQ303" t="str">
            <v xml:space="preserve"> </v>
          </cell>
          <cell r="AR303" t="str">
            <v xml:space="preserve"> </v>
          </cell>
          <cell r="AS303" t="str">
            <v xml:space="preserve"> </v>
          </cell>
          <cell r="AT303" t="str">
            <v xml:space="preserve"> </v>
          </cell>
          <cell r="AU303" t="str">
            <v xml:space="preserve"> </v>
          </cell>
          <cell r="AV303" t="str">
            <v xml:space="preserve"> </v>
          </cell>
          <cell r="AW303" t="str">
            <v xml:space="preserve"> </v>
          </cell>
          <cell r="AX303" t="str">
            <v xml:space="preserve"> </v>
          </cell>
          <cell r="AY303" t="str">
            <v xml:space="preserve"> </v>
          </cell>
          <cell r="AZ303" t="str">
            <v xml:space="preserve"> </v>
          </cell>
          <cell r="BA303" t="str">
            <v xml:space="preserve"> </v>
          </cell>
          <cell r="BB303" t="str">
            <v xml:space="preserve"> </v>
          </cell>
          <cell r="BC303" t="str">
            <v xml:space="preserve"> </v>
          </cell>
          <cell r="BD303" t="str">
            <v xml:space="preserve"> </v>
          </cell>
          <cell r="BE303" t="str">
            <v xml:space="preserve"> </v>
          </cell>
        </row>
        <row r="304">
          <cell r="B304" t="str">
            <v>Mfg Facility Cost per Sqr Feet - PCBA (Annual)</v>
          </cell>
          <cell r="C304">
            <v>16.920000000000002</v>
          </cell>
          <cell r="D304">
            <v>20.95</v>
          </cell>
          <cell r="E304">
            <v>16.2</v>
          </cell>
          <cell r="F304">
            <v>2.1800000000000002</v>
          </cell>
          <cell r="G304">
            <v>12.6</v>
          </cell>
          <cell r="H304">
            <v>10.039999999999999</v>
          </cell>
          <cell r="I304">
            <v>12.94</v>
          </cell>
          <cell r="J304">
            <v>12.46</v>
          </cell>
          <cell r="K304">
            <v>9.59</v>
          </cell>
          <cell r="L304">
            <v>3</v>
          </cell>
          <cell r="M304">
            <v>12.59</v>
          </cell>
          <cell r="N304">
            <v>24.608924823958908</v>
          </cell>
          <cell r="O304">
            <v>21.410068242289327</v>
          </cell>
          <cell r="P304">
            <v>14</v>
          </cell>
          <cell r="Q304">
            <v>9.9600000000000009</v>
          </cell>
          <cell r="R304">
            <v>3.51</v>
          </cell>
          <cell r="S304">
            <v>7.4607635363591021</v>
          </cell>
          <cell r="T304">
            <v>13.98</v>
          </cell>
          <cell r="U304">
            <v>10.69</v>
          </cell>
          <cell r="V304">
            <v>16.920000000000002</v>
          </cell>
          <cell r="W304">
            <v>13.06</v>
          </cell>
          <cell r="X304">
            <v>7.4607635363591021</v>
          </cell>
          <cell r="Y304">
            <v>4.92</v>
          </cell>
          <cell r="Z304">
            <v>6.5119999999999996</v>
          </cell>
          <cell r="AA304">
            <v>8.51</v>
          </cell>
          <cell r="AB304">
            <v>3.0284699999999996</v>
          </cell>
          <cell r="AC304">
            <v>11.16</v>
          </cell>
          <cell r="AD304">
            <v>5.34</v>
          </cell>
          <cell r="AE304">
            <v>15.39</v>
          </cell>
          <cell r="AF304">
            <v>13</v>
          </cell>
          <cell r="AG304">
            <v>8.14</v>
          </cell>
          <cell r="AH304">
            <v>15.6</v>
          </cell>
          <cell r="AI304">
            <v>11.08</v>
          </cell>
          <cell r="AJ304">
            <v>10.66</v>
          </cell>
          <cell r="AK304">
            <v>22.085551556251811</v>
          </cell>
          <cell r="AL304">
            <v>8.0399999999999991</v>
          </cell>
          <cell r="AM304">
            <v>7.72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  <cell r="BD304">
            <v>0</v>
          </cell>
          <cell r="BE304">
            <v>0</v>
          </cell>
        </row>
        <row r="305">
          <cell r="B305" t="str">
            <v>Mfg Facility Cost per Sqr Feet - BOX (Annual)</v>
          </cell>
          <cell r="C305">
            <v>16.920000000000002</v>
          </cell>
          <cell r="D305">
            <v>20.95</v>
          </cell>
          <cell r="E305">
            <v>16.2</v>
          </cell>
          <cell r="F305">
            <v>2.1800000000000002</v>
          </cell>
          <cell r="G305">
            <v>12.6</v>
          </cell>
          <cell r="H305">
            <v>10.039999999999999</v>
          </cell>
          <cell r="I305">
            <v>12.94</v>
          </cell>
          <cell r="J305">
            <v>12.46</v>
          </cell>
          <cell r="K305">
            <v>9.59</v>
          </cell>
          <cell r="L305">
            <v>3</v>
          </cell>
          <cell r="M305">
            <v>12.59</v>
          </cell>
          <cell r="N305">
            <v>24.608924823958908</v>
          </cell>
          <cell r="O305">
            <v>21.410068242289327</v>
          </cell>
          <cell r="P305">
            <v>14</v>
          </cell>
          <cell r="Q305">
            <v>9.9600000000000009</v>
          </cell>
          <cell r="R305">
            <v>3.51</v>
          </cell>
          <cell r="S305">
            <v>7.4607635363591021</v>
          </cell>
          <cell r="T305">
            <v>13.98</v>
          </cell>
          <cell r="U305">
            <v>10.69</v>
          </cell>
          <cell r="V305">
            <v>16.920000000000002</v>
          </cell>
          <cell r="W305">
            <v>13.06</v>
          </cell>
          <cell r="X305">
            <v>7.4607635363591021</v>
          </cell>
          <cell r="Y305">
            <v>4.92</v>
          </cell>
          <cell r="Z305">
            <v>6.5119999999999996</v>
          </cell>
          <cell r="AA305">
            <v>8.51</v>
          </cell>
          <cell r="AB305">
            <v>3.0284699999999996</v>
          </cell>
          <cell r="AC305">
            <v>11.16</v>
          </cell>
          <cell r="AD305">
            <v>5.34</v>
          </cell>
          <cell r="AE305">
            <v>15.39</v>
          </cell>
          <cell r="AF305">
            <v>13</v>
          </cell>
          <cell r="AG305">
            <v>8.14</v>
          </cell>
          <cell r="AH305">
            <v>15.6</v>
          </cell>
          <cell r="AI305">
            <v>11.08</v>
          </cell>
          <cell r="AJ305">
            <v>10.66</v>
          </cell>
          <cell r="AK305">
            <v>22.085551556251811</v>
          </cell>
          <cell r="AL305">
            <v>8.0399999999999991</v>
          </cell>
          <cell r="AM305">
            <v>7.72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  <cell r="BD305">
            <v>0</v>
          </cell>
          <cell r="BE305">
            <v>0</v>
          </cell>
        </row>
        <row r="306">
          <cell r="B306" t="str">
            <v>Offsite Facility Cost per Sqr Feet (Annual)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8.16</v>
          </cell>
          <cell r="K306">
            <v>10.34</v>
          </cell>
          <cell r="L306">
            <v>4</v>
          </cell>
          <cell r="M306">
            <v>7.34</v>
          </cell>
          <cell r="N306">
            <v>2.5</v>
          </cell>
          <cell r="O306">
            <v>0</v>
          </cell>
          <cell r="P306">
            <v>0</v>
          </cell>
          <cell r="Q306">
            <v>0</v>
          </cell>
          <cell r="R306">
            <v>0.35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9.5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8.2100000000000009</v>
          </cell>
          <cell r="AD306">
            <v>11.44</v>
          </cell>
          <cell r="AE306">
            <v>7.3360000000000003</v>
          </cell>
          <cell r="AF306">
            <v>0</v>
          </cell>
          <cell r="AG306">
            <v>0</v>
          </cell>
          <cell r="AH306">
            <v>0</v>
          </cell>
          <cell r="AI306">
            <v>2.73</v>
          </cell>
          <cell r="AJ306">
            <v>0</v>
          </cell>
          <cell r="AK306">
            <v>0</v>
          </cell>
          <cell r="AL306">
            <v>4.93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  <cell r="BD306">
            <v>0</v>
          </cell>
          <cell r="BE306">
            <v>0</v>
          </cell>
        </row>
        <row r="307">
          <cell r="B307" t="str">
            <v>Net Book Value of Facility per Sqr Ft</v>
          </cell>
          <cell r="C307">
            <v>0</v>
          </cell>
          <cell r="D307">
            <v>0</v>
          </cell>
          <cell r="E307">
            <v>0</v>
          </cell>
          <cell r="F307">
            <v>0</v>
          </cell>
          <cell r="G307">
            <v>12.6</v>
          </cell>
          <cell r="H307">
            <v>53.83</v>
          </cell>
          <cell r="I307">
            <v>0</v>
          </cell>
          <cell r="J307">
            <v>38.81</v>
          </cell>
          <cell r="K307">
            <v>0</v>
          </cell>
          <cell r="L307">
            <v>80</v>
          </cell>
          <cell r="M307">
            <v>49.95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0.8</v>
          </cell>
          <cell r="T307">
            <v>0</v>
          </cell>
          <cell r="U307">
            <v>22.67</v>
          </cell>
          <cell r="V307">
            <v>0</v>
          </cell>
          <cell r="W307">
            <v>34.24</v>
          </cell>
          <cell r="X307">
            <v>0.72</v>
          </cell>
          <cell r="Y307">
            <v>0.72</v>
          </cell>
          <cell r="Z307">
            <v>0.15549873474693315</v>
          </cell>
          <cell r="AA307">
            <v>24.93</v>
          </cell>
          <cell r="AB307">
            <v>95.285589999999985</v>
          </cell>
          <cell r="AC307">
            <v>0</v>
          </cell>
          <cell r="AD307">
            <v>40.46</v>
          </cell>
          <cell r="AE307">
            <v>65.849999999999994</v>
          </cell>
          <cell r="AF307">
            <v>84.16</v>
          </cell>
          <cell r="AG307">
            <v>55.86</v>
          </cell>
          <cell r="AH307">
            <v>0</v>
          </cell>
          <cell r="AI307">
            <v>0</v>
          </cell>
          <cell r="AJ307">
            <v>40.408770591478664</v>
          </cell>
          <cell r="AK307">
            <v>209.67156814073303</v>
          </cell>
          <cell r="AL307">
            <v>0</v>
          </cell>
          <cell r="AM307">
            <v>0</v>
          </cell>
          <cell r="AN307">
            <v>0</v>
          </cell>
          <cell r="AO307">
            <v>0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0</v>
          </cell>
          <cell r="AX307">
            <v>0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0</v>
          </cell>
          <cell r="BD307">
            <v>0</v>
          </cell>
          <cell r="BE307">
            <v>0</v>
          </cell>
        </row>
        <row r="308">
          <cell r="B308" t="str">
            <v>NB Comp/Sq Feet</v>
          </cell>
          <cell r="C308">
            <v>5000</v>
          </cell>
          <cell r="D308">
            <v>5847.6552840741833</v>
          </cell>
          <cell r="E308">
            <v>6430.4386730685292</v>
          </cell>
          <cell r="F308">
            <v>4000</v>
          </cell>
          <cell r="G308">
            <v>4000</v>
          </cell>
          <cell r="H308">
            <v>5907.6979981660243</v>
          </cell>
          <cell r="I308">
            <v>4053.291153577869</v>
          </cell>
          <cell r="J308">
            <v>4053.291153577869</v>
          </cell>
          <cell r="K308">
            <v>4053.291153577869</v>
          </cell>
          <cell r="L308">
            <v>5000</v>
          </cell>
          <cell r="M308">
            <v>3725.6481930583445</v>
          </cell>
          <cell r="N308">
            <v>6168.615656789033</v>
          </cell>
          <cell r="O308">
            <v>3500</v>
          </cell>
          <cell r="P308">
            <v>5380</v>
          </cell>
          <cell r="Q308">
            <v>7000</v>
          </cell>
          <cell r="R308">
            <v>3152.8046078635325</v>
          </cell>
          <cell r="S308">
            <v>5653.6866983508935</v>
          </cell>
          <cell r="T308">
            <v>5175.0244543335448</v>
          </cell>
          <cell r="U308">
            <v>4077.9371163519095</v>
          </cell>
          <cell r="V308">
            <v>4830.3506703805424</v>
          </cell>
          <cell r="W308">
            <v>6723.8052024079079</v>
          </cell>
          <cell r="X308">
            <v>5653.6866983508935</v>
          </cell>
          <cell r="Y308">
            <v>4521</v>
          </cell>
          <cell r="Z308">
            <v>6973.6588288930207</v>
          </cell>
          <cell r="AA308">
            <v>5907.6979981660243</v>
          </cell>
          <cell r="AB308">
            <v>4492.9425797503472</v>
          </cell>
          <cell r="AC308">
            <v>5908</v>
          </cell>
          <cell r="AD308">
            <v>5908</v>
          </cell>
          <cell r="AE308">
            <v>3726</v>
          </cell>
          <cell r="AF308">
            <v>5000</v>
          </cell>
          <cell r="AG308">
            <v>4000</v>
          </cell>
          <cell r="AH308">
            <v>4000</v>
          </cell>
          <cell r="AI308">
            <v>4000</v>
          </cell>
          <cell r="AJ308">
            <v>4000</v>
          </cell>
          <cell r="AK308">
            <v>5908</v>
          </cell>
          <cell r="AL308">
            <v>5908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0</v>
          </cell>
          <cell r="BD308">
            <v>0</v>
          </cell>
          <cell r="BE308">
            <v>0</v>
          </cell>
        </row>
        <row r="309">
          <cell r="B309" t="str">
            <v>Offices Sq Feet rate</v>
          </cell>
          <cell r="C309">
            <v>0.1</v>
          </cell>
          <cell r="D309">
            <v>0.1</v>
          </cell>
          <cell r="E309">
            <v>0.1</v>
          </cell>
          <cell r="F309">
            <v>0.1</v>
          </cell>
          <cell r="G309">
            <v>0.1</v>
          </cell>
          <cell r="H309">
            <v>0.1</v>
          </cell>
          <cell r="I309">
            <v>0.1</v>
          </cell>
          <cell r="J309">
            <v>0.1</v>
          </cell>
          <cell r="K309">
            <v>0.1</v>
          </cell>
          <cell r="L309">
            <v>0.1</v>
          </cell>
          <cell r="M309">
            <v>0.1</v>
          </cell>
          <cell r="N309">
            <v>0.1</v>
          </cell>
          <cell r="O309">
            <v>0.1</v>
          </cell>
          <cell r="P309">
            <v>0.1</v>
          </cell>
          <cell r="Q309">
            <v>0.1</v>
          </cell>
          <cell r="R309">
            <v>0.1</v>
          </cell>
          <cell r="S309">
            <v>0.1</v>
          </cell>
          <cell r="T309">
            <v>0.1</v>
          </cell>
          <cell r="U309">
            <v>0.1</v>
          </cell>
          <cell r="V309">
            <v>0.1</v>
          </cell>
          <cell r="W309">
            <v>0.1</v>
          </cell>
          <cell r="X309">
            <v>0.1</v>
          </cell>
          <cell r="Y309">
            <v>0.1</v>
          </cell>
          <cell r="Z309">
            <v>0.1</v>
          </cell>
          <cell r="AA309">
            <v>0.1</v>
          </cell>
          <cell r="AB309">
            <v>0.1</v>
          </cell>
          <cell r="AC309">
            <v>0.1</v>
          </cell>
          <cell r="AD309">
            <v>0.1</v>
          </cell>
          <cell r="AE309">
            <v>0.1</v>
          </cell>
          <cell r="AF309">
            <v>0.1</v>
          </cell>
          <cell r="AG309">
            <v>0.1</v>
          </cell>
          <cell r="AH309">
            <v>0.1</v>
          </cell>
          <cell r="AI309">
            <v>0.1</v>
          </cell>
          <cell r="AJ309">
            <v>0.1</v>
          </cell>
          <cell r="AK309">
            <v>0.1</v>
          </cell>
          <cell r="AL309">
            <v>0.1</v>
          </cell>
          <cell r="AM309">
            <v>0.1</v>
          </cell>
          <cell r="AN309">
            <v>0.1</v>
          </cell>
          <cell r="AO309">
            <v>0.1</v>
          </cell>
          <cell r="AP309">
            <v>0.1</v>
          </cell>
          <cell r="AQ309">
            <v>0.1</v>
          </cell>
          <cell r="AR309">
            <v>0.1</v>
          </cell>
          <cell r="AS309">
            <v>0.1</v>
          </cell>
          <cell r="AT309">
            <v>0.1</v>
          </cell>
          <cell r="AU309">
            <v>0.1</v>
          </cell>
          <cell r="AV309">
            <v>0.1</v>
          </cell>
          <cell r="AW309">
            <v>0.1</v>
          </cell>
          <cell r="AX309">
            <v>0.1</v>
          </cell>
          <cell r="AY309">
            <v>0.1</v>
          </cell>
          <cell r="AZ309">
            <v>0.1</v>
          </cell>
          <cell r="BA309">
            <v>0.1</v>
          </cell>
          <cell r="BB309">
            <v>0.1</v>
          </cell>
          <cell r="BC309">
            <v>0.1</v>
          </cell>
          <cell r="BD309">
            <v>0.1</v>
          </cell>
          <cell r="BE309">
            <v>0.1</v>
          </cell>
        </row>
        <row r="310">
          <cell r="B310" t="str">
            <v>Net to Gross Asset Value rate</v>
          </cell>
          <cell r="C310">
            <v>0.7</v>
          </cell>
          <cell r="D310">
            <v>0.7</v>
          </cell>
          <cell r="E310">
            <v>0.7</v>
          </cell>
          <cell r="F310">
            <v>0.7</v>
          </cell>
          <cell r="G310">
            <v>0.7</v>
          </cell>
          <cell r="H310">
            <v>0.7</v>
          </cell>
          <cell r="I310">
            <v>0.7</v>
          </cell>
          <cell r="J310">
            <v>0.7</v>
          </cell>
          <cell r="K310">
            <v>0.7</v>
          </cell>
          <cell r="L310">
            <v>0.7</v>
          </cell>
          <cell r="M310">
            <v>0.7</v>
          </cell>
          <cell r="N310">
            <v>0.7</v>
          </cell>
          <cell r="O310">
            <v>0.7</v>
          </cell>
          <cell r="P310">
            <v>0.7</v>
          </cell>
          <cell r="Q310">
            <v>0.7</v>
          </cell>
          <cell r="R310">
            <v>0.7</v>
          </cell>
          <cell r="S310">
            <v>0.7</v>
          </cell>
          <cell r="T310">
            <v>0.7</v>
          </cell>
          <cell r="U310">
            <v>0.7</v>
          </cell>
          <cell r="V310">
            <v>0.7</v>
          </cell>
          <cell r="W310">
            <v>0.7</v>
          </cell>
          <cell r="X310">
            <v>0.7</v>
          </cell>
          <cell r="Y310">
            <v>0.7</v>
          </cell>
          <cell r="Z310">
            <v>0.7</v>
          </cell>
          <cell r="AA310">
            <v>0.7</v>
          </cell>
          <cell r="AB310">
            <v>0.7</v>
          </cell>
          <cell r="AC310">
            <v>0.7</v>
          </cell>
          <cell r="AD310">
            <v>0.7</v>
          </cell>
          <cell r="AE310">
            <v>0.7</v>
          </cell>
          <cell r="AF310">
            <v>0.7</v>
          </cell>
          <cell r="AG310">
            <v>0.7</v>
          </cell>
          <cell r="AH310">
            <v>0.7</v>
          </cell>
          <cell r="AI310">
            <v>0.7</v>
          </cell>
          <cell r="AJ310">
            <v>0.7</v>
          </cell>
          <cell r="AK310">
            <v>0.7</v>
          </cell>
          <cell r="AL310">
            <v>0.7</v>
          </cell>
          <cell r="AM310">
            <v>0.7</v>
          </cell>
          <cell r="AN310">
            <v>0.7</v>
          </cell>
          <cell r="AO310">
            <v>0.7</v>
          </cell>
          <cell r="AP310">
            <v>0.7</v>
          </cell>
          <cell r="AQ310">
            <v>0.7</v>
          </cell>
          <cell r="AR310">
            <v>0.7</v>
          </cell>
          <cell r="AS310">
            <v>0.7</v>
          </cell>
          <cell r="AT310">
            <v>0.7</v>
          </cell>
          <cell r="AU310">
            <v>0.7</v>
          </cell>
          <cell r="AV310">
            <v>0.7</v>
          </cell>
          <cell r="AW310">
            <v>0.7</v>
          </cell>
          <cell r="AX310">
            <v>0.7</v>
          </cell>
          <cell r="AY310">
            <v>0.7</v>
          </cell>
          <cell r="AZ310">
            <v>0.7</v>
          </cell>
          <cell r="BA310">
            <v>0.7</v>
          </cell>
          <cell r="BB310">
            <v>0.7</v>
          </cell>
          <cell r="BC310">
            <v>0.7</v>
          </cell>
          <cell r="BD310">
            <v>0.7</v>
          </cell>
          <cell r="BE310">
            <v>0.7</v>
          </cell>
        </row>
        <row r="311">
          <cell r="B311" t="str">
            <v>Site Indirect HC per PCBA Line (FTE)</v>
          </cell>
        </row>
        <row r="312">
          <cell r="B312" t="str">
            <v>SMT Tech</v>
          </cell>
          <cell r="C312">
            <v>1.0005000000000002</v>
          </cell>
          <cell r="D312">
            <v>1.5</v>
          </cell>
          <cell r="E312">
            <v>0.49950000000000006</v>
          </cell>
          <cell r="F312">
            <v>1.5</v>
          </cell>
          <cell r="G312">
            <v>1.5</v>
          </cell>
          <cell r="H312">
            <v>1.5</v>
          </cell>
          <cell r="I312">
            <v>1.4285714285714286</v>
          </cell>
          <cell r="J312">
            <v>1.5</v>
          </cell>
          <cell r="K312">
            <v>1.5</v>
          </cell>
          <cell r="L312">
            <v>1.5</v>
          </cell>
          <cell r="M312">
            <v>2.25</v>
          </cell>
          <cell r="N312">
            <v>2.25</v>
          </cell>
          <cell r="O312">
            <v>2.25</v>
          </cell>
          <cell r="P312">
            <v>1.5</v>
          </cell>
          <cell r="Q312">
            <v>1</v>
          </cell>
          <cell r="R312">
            <v>1.0005000000000002</v>
          </cell>
          <cell r="S312">
            <v>1.5</v>
          </cell>
          <cell r="T312">
            <v>1.5</v>
          </cell>
          <cell r="U312">
            <v>1.5</v>
          </cell>
          <cell r="V312">
            <v>1.2</v>
          </cell>
          <cell r="W312">
            <v>1.5</v>
          </cell>
          <cell r="X312">
            <v>2.25</v>
          </cell>
          <cell r="Y312">
            <v>3.6666666666666665</v>
          </cell>
          <cell r="Z312">
            <v>0.75</v>
          </cell>
          <cell r="AA312">
            <v>1</v>
          </cell>
          <cell r="AB312">
            <v>0.49950000000000006</v>
          </cell>
          <cell r="AC312">
            <v>1.5</v>
          </cell>
          <cell r="AD312">
            <v>1.5</v>
          </cell>
          <cell r="AE312">
            <v>1</v>
          </cell>
          <cell r="AF312">
            <v>1.5</v>
          </cell>
          <cell r="AG312">
            <v>1.5</v>
          </cell>
          <cell r="AH312">
            <v>1.0005000000000002</v>
          </cell>
          <cell r="AI312">
            <v>4.3004999999999995</v>
          </cell>
          <cell r="AJ312">
            <v>1.35</v>
          </cell>
          <cell r="AK312">
            <v>0.3</v>
          </cell>
          <cell r="AL312">
            <v>1.5</v>
          </cell>
          <cell r="AM312">
            <v>1</v>
          </cell>
          <cell r="AN312">
            <v>1</v>
          </cell>
          <cell r="AO312">
            <v>1</v>
          </cell>
          <cell r="AP312">
            <v>1</v>
          </cell>
          <cell r="AQ312">
            <v>1</v>
          </cell>
          <cell r="AR312">
            <v>1</v>
          </cell>
          <cell r="AS312">
            <v>1</v>
          </cell>
          <cell r="AT312">
            <v>1</v>
          </cell>
          <cell r="AU312">
            <v>1</v>
          </cell>
          <cell r="AV312">
            <v>1</v>
          </cell>
          <cell r="AW312">
            <v>1</v>
          </cell>
          <cell r="AX312">
            <v>1</v>
          </cell>
          <cell r="AY312">
            <v>1</v>
          </cell>
          <cell r="AZ312">
            <v>1</v>
          </cell>
          <cell r="BA312">
            <v>1</v>
          </cell>
          <cell r="BB312">
            <v>1</v>
          </cell>
          <cell r="BC312">
            <v>1</v>
          </cell>
          <cell r="BD312">
            <v>1</v>
          </cell>
          <cell r="BE312">
            <v>1</v>
          </cell>
        </row>
        <row r="313">
          <cell r="B313" t="str">
            <v>QA Tech</v>
          </cell>
          <cell r="C313">
            <v>0.5</v>
          </cell>
          <cell r="D313">
            <v>1</v>
          </cell>
          <cell r="E313">
            <v>0.33300000000000002</v>
          </cell>
          <cell r="F313">
            <v>1</v>
          </cell>
          <cell r="G313">
            <v>0.5</v>
          </cell>
          <cell r="H313">
            <v>1</v>
          </cell>
          <cell r="I313">
            <v>1.7142857142857142</v>
          </cell>
          <cell r="J313">
            <v>1</v>
          </cell>
          <cell r="K313">
            <v>1</v>
          </cell>
          <cell r="L313">
            <v>1</v>
          </cell>
          <cell r="M313">
            <v>4.5</v>
          </cell>
          <cell r="N313">
            <v>1</v>
          </cell>
          <cell r="O313">
            <v>1</v>
          </cell>
          <cell r="P313">
            <v>1</v>
          </cell>
          <cell r="Q313">
            <v>1</v>
          </cell>
          <cell r="R313">
            <v>1</v>
          </cell>
          <cell r="S313">
            <v>0.57894736842105265</v>
          </cell>
          <cell r="T313">
            <v>1</v>
          </cell>
          <cell r="U313">
            <v>1</v>
          </cell>
          <cell r="V313">
            <v>0.25</v>
          </cell>
          <cell r="W313">
            <v>1</v>
          </cell>
          <cell r="X313">
            <v>0.66</v>
          </cell>
          <cell r="Y313">
            <v>0.68799999999999994</v>
          </cell>
          <cell r="Z313">
            <v>0.5</v>
          </cell>
          <cell r="AA313">
            <v>0.7</v>
          </cell>
          <cell r="AB313">
            <v>0.33300000000000002</v>
          </cell>
          <cell r="AC313">
            <v>1</v>
          </cell>
          <cell r="AD313">
            <v>1</v>
          </cell>
          <cell r="AE313">
            <v>1</v>
          </cell>
          <cell r="AF313">
            <v>1</v>
          </cell>
          <cell r="AG313">
            <v>1</v>
          </cell>
          <cell r="AH313">
            <v>1</v>
          </cell>
          <cell r="AI313">
            <v>0</v>
          </cell>
          <cell r="AJ313">
            <v>1</v>
          </cell>
          <cell r="AK313">
            <v>1</v>
          </cell>
          <cell r="AL313">
            <v>0.59</v>
          </cell>
          <cell r="AM313">
            <v>1</v>
          </cell>
          <cell r="AN313">
            <v>1</v>
          </cell>
          <cell r="AO313">
            <v>1</v>
          </cell>
          <cell r="AP313">
            <v>1</v>
          </cell>
          <cell r="AQ313">
            <v>1</v>
          </cell>
          <cell r="AR313">
            <v>1</v>
          </cell>
          <cell r="AS313">
            <v>1</v>
          </cell>
          <cell r="AT313">
            <v>1</v>
          </cell>
          <cell r="AU313">
            <v>1</v>
          </cell>
          <cell r="AV313">
            <v>1</v>
          </cell>
          <cell r="AW313">
            <v>1</v>
          </cell>
          <cell r="AX313">
            <v>1</v>
          </cell>
          <cell r="AY313">
            <v>1</v>
          </cell>
          <cell r="AZ313">
            <v>1</v>
          </cell>
          <cell r="BA313">
            <v>1</v>
          </cell>
          <cell r="BB313">
            <v>1</v>
          </cell>
          <cell r="BC313">
            <v>1</v>
          </cell>
          <cell r="BD313">
            <v>1</v>
          </cell>
          <cell r="BE313">
            <v>1</v>
          </cell>
        </row>
        <row r="314">
          <cell r="B314" t="str">
            <v>Wave Tech</v>
          </cell>
          <cell r="C314">
            <v>0.25</v>
          </cell>
          <cell r="D314">
            <v>1</v>
          </cell>
          <cell r="E314">
            <v>0.25</v>
          </cell>
          <cell r="F314">
            <v>1</v>
          </cell>
          <cell r="G314">
            <v>0.5</v>
          </cell>
          <cell r="H314">
            <v>1</v>
          </cell>
          <cell r="I314">
            <v>0.5714285714285714</v>
          </cell>
          <cell r="J314">
            <v>1</v>
          </cell>
          <cell r="K314">
            <v>1</v>
          </cell>
          <cell r="L314">
            <v>1</v>
          </cell>
          <cell r="M314">
            <v>1</v>
          </cell>
          <cell r="N314">
            <v>0.5</v>
          </cell>
          <cell r="O314">
            <v>1</v>
          </cell>
          <cell r="P314">
            <v>1</v>
          </cell>
          <cell r="Q314">
            <v>1</v>
          </cell>
          <cell r="R314">
            <v>0.5</v>
          </cell>
          <cell r="S314">
            <v>0.5</v>
          </cell>
          <cell r="T314">
            <v>1</v>
          </cell>
          <cell r="U314">
            <v>1</v>
          </cell>
          <cell r="V314">
            <v>0.5</v>
          </cell>
          <cell r="W314">
            <v>1</v>
          </cell>
          <cell r="X314">
            <v>1</v>
          </cell>
          <cell r="Y314">
            <v>1.1100000000000001</v>
          </cell>
          <cell r="Z314">
            <v>0.5</v>
          </cell>
          <cell r="AA314">
            <v>0.5</v>
          </cell>
          <cell r="AB314">
            <v>0</v>
          </cell>
          <cell r="AC314">
            <v>1</v>
          </cell>
          <cell r="AD314">
            <v>1</v>
          </cell>
          <cell r="AE314">
            <v>1</v>
          </cell>
          <cell r="AF314">
            <v>1</v>
          </cell>
          <cell r="AG314">
            <v>1</v>
          </cell>
          <cell r="AH314">
            <v>1</v>
          </cell>
          <cell r="AI314">
            <v>0.625</v>
          </cell>
          <cell r="AJ314">
            <v>0.5</v>
          </cell>
          <cell r="AK314">
            <v>0.33</v>
          </cell>
          <cell r="AL314">
            <v>1</v>
          </cell>
          <cell r="AM314">
            <v>1</v>
          </cell>
          <cell r="AN314">
            <v>1</v>
          </cell>
          <cell r="AO314">
            <v>1</v>
          </cell>
          <cell r="AP314">
            <v>1</v>
          </cell>
          <cell r="AQ314">
            <v>1</v>
          </cell>
          <cell r="AR314">
            <v>1</v>
          </cell>
          <cell r="AS314">
            <v>1</v>
          </cell>
          <cell r="AT314">
            <v>1</v>
          </cell>
          <cell r="AU314">
            <v>1</v>
          </cell>
          <cell r="AV314">
            <v>1</v>
          </cell>
          <cell r="AW314">
            <v>1</v>
          </cell>
          <cell r="AX314">
            <v>1</v>
          </cell>
          <cell r="AY314">
            <v>1</v>
          </cell>
          <cell r="AZ314">
            <v>1</v>
          </cell>
          <cell r="BA314">
            <v>1</v>
          </cell>
          <cell r="BB314">
            <v>1</v>
          </cell>
          <cell r="BC314">
            <v>1</v>
          </cell>
          <cell r="BD314">
            <v>1</v>
          </cell>
          <cell r="BE314">
            <v>1</v>
          </cell>
        </row>
        <row r="315">
          <cell r="B315" t="str">
            <v>ICT Tech</v>
          </cell>
          <cell r="C315">
            <v>1</v>
          </cell>
          <cell r="D315">
            <v>1</v>
          </cell>
          <cell r="E315">
            <v>0.5</v>
          </cell>
          <cell r="F315">
            <v>1</v>
          </cell>
          <cell r="G315">
            <v>1</v>
          </cell>
          <cell r="H315">
            <v>1</v>
          </cell>
          <cell r="I315">
            <v>1</v>
          </cell>
          <cell r="J315">
            <v>1</v>
          </cell>
          <cell r="K315">
            <v>1</v>
          </cell>
          <cell r="L315">
            <v>1</v>
          </cell>
          <cell r="M315">
            <v>1</v>
          </cell>
          <cell r="N315">
            <v>1</v>
          </cell>
          <cell r="O315">
            <v>1</v>
          </cell>
          <cell r="P315">
            <v>1</v>
          </cell>
          <cell r="Q315">
            <v>1</v>
          </cell>
          <cell r="R315">
            <v>0.5</v>
          </cell>
          <cell r="S315">
            <v>0.47368421052631576</v>
          </cell>
          <cell r="T315">
            <v>1</v>
          </cell>
          <cell r="U315">
            <v>1</v>
          </cell>
          <cell r="V315">
            <v>0.5</v>
          </cell>
          <cell r="W315">
            <v>1</v>
          </cell>
          <cell r="X315">
            <v>0.8</v>
          </cell>
          <cell r="Y315">
            <v>3</v>
          </cell>
          <cell r="Z315">
            <v>0.5</v>
          </cell>
          <cell r="AA315">
            <v>0.7</v>
          </cell>
          <cell r="AB315">
            <v>1</v>
          </cell>
          <cell r="AC315">
            <v>1</v>
          </cell>
          <cell r="AD315">
            <v>1</v>
          </cell>
          <cell r="AE315">
            <v>1</v>
          </cell>
          <cell r="AF315">
            <v>1</v>
          </cell>
          <cell r="AG315">
            <v>1</v>
          </cell>
          <cell r="AH315">
            <v>1</v>
          </cell>
          <cell r="AI315">
            <v>0.27300000000000002</v>
          </cell>
          <cell r="AJ315">
            <v>1</v>
          </cell>
          <cell r="AK315">
            <v>0</v>
          </cell>
          <cell r="AL315">
            <v>1</v>
          </cell>
          <cell r="AM315">
            <v>1</v>
          </cell>
          <cell r="AN315">
            <v>1</v>
          </cell>
          <cell r="AO315">
            <v>1</v>
          </cell>
          <cell r="AP315">
            <v>1</v>
          </cell>
          <cell r="AQ315">
            <v>1</v>
          </cell>
          <cell r="AR315">
            <v>1</v>
          </cell>
          <cell r="AS315">
            <v>1</v>
          </cell>
          <cell r="AT315">
            <v>1</v>
          </cell>
          <cell r="AU315">
            <v>1</v>
          </cell>
          <cell r="AV315">
            <v>1</v>
          </cell>
          <cell r="AW315">
            <v>1</v>
          </cell>
          <cell r="AX315">
            <v>1</v>
          </cell>
          <cell r="AY315">
            <v>1</v>
          </cell>
          <cell r="AZ315">
            <v>1</v>
          </cell>
          <cell r="BA315">
            <v>1</v>
          </cell>
          <cell r="BB315">
            <v>1</v>
          </cell>
          <cell r="BC315">
            <v>1</v>
          </cell>
          <cell r="BD315">
            <v>1</v>
          </cell>
          <cell r="BE315">
            <v>1</v>
          </cell>
        </row>
        <row r="316">
          <cell r="B316" t="str">
            <v>FCT Tech</v>
          </cell>
          <cell r="C316">
            <v>1</v>
          </cell>
          <cell r="D316">
            <v>1</v>
          </cell>
          <cell r="E316">
            <v>0.5</v>
          </cell>
          <cell r="F316">
            <v>1</v>
          </cell>
          <cell r="G316">
            <v>1</v>
          </cell>
          <cell r="H316">
            <v>1</v>
          </cell>
          <cell r="I316">
            <v>1</v>
          </cell>
          <cell r="J316">
            <v>1</v>
          </cell>
          <cell r="K316">
            <v>1</v>
          </cell>
          <cell r="L316">
            <v>1</v>
          </cell>
          <cell r="M316">
            <v>1</v>
          </cell>
          <cell r="N316">
            <v>1</v>
          </cell>
          <cell r="O316">
            <v>1</v>
          </cell>
          <cell r="P316">
            <v>1</v>
          </cell>
          <cell r="Q316">
            <v>1</v>
          </cell>
          <cell r="R316">
            <v>0.5</v>
          </cell>
          <cell r="S316">
            <v>1</v>
          </cell>
          <cell r="T316">
            <v>1</v>
          </cell>
          <cell r="U316">
            <v>1</v>
          </cell>
          <cell r="V316">
            <v>1</v>
          </cell>
          <cell r="W316">
            <v>1</v>
          </cell>
          <cell r="X316">
            <v>2.6</v>
          </cell>
          <cell r="Y316">
            <v>4.9329999999999998</v>
          </cell>
          <cell r="Z316">
            <v>0.5</v>
          </cell>
          <cell r="AA316">
            <v>0.7</v>
          </cell>
          <cell r="AB316">
            <v>2</v>
          </cell>
          <cell r="AC316">
            <v>1</v>
          </cell>
          <cell r="AD316">
            <v>1</v>
          </cell>
          <cell r="AE316">
            <v>1</v>
          </cell>
          <cell r="AF316">
            <v>1</v>
          </cell>
          <cell r="AG316">
            <v>1</v>
          </cell>
          <cell r="AH316">
            <v>1</v>
          </cell>
          <cell r="AI316">
            <v>0.23</v>
          </cell>
          <cell r="AJ316">
            <v>1</v>
          </cell>
          <cell r="AK316">
            <v>0</v>
          </cell>
          <cell r="AL316">
            <v>1</v>
          </cell>
          <cell r="AM316">
            <v>1</v>
          </cell>
          <cell r="AN316">
            <v>1</v>
          </cell>
          <cell r="AO316">
            <v>1</v>
          </cell>
          <cell r="AP316">
            <v>1</v>
          </cell>
          <cell r="AQ316">
            <v>1</v>
          </cell>
          <cell r="AR316">
            <v>1</v>
          </cell>
          <cell r="AS316">
            <v>1</v>
          </cell>
          <cell r="AT316">
            <v>1</v>
          </cell>
          <cell r="AU316">
            <v>1</v>
          </cell>
          <cell r="AV316">
            <v>1</v>
          </cell>
          <cell r="AW316">
            <v>1</v>
          </cell>
          <cell r="AX316">
            <v>1</v>
          </cell>
          <cell r="AY316">
            <v>1</v>
          </cell>
          <cell r="AZ316">
            <v>1</v>
          </cell>
          <cell r="BA316">
            <v>1</v>
          </cell>
          <cell r="BB316">
            <v>1</v>
          </cell>
          <cell r="BC316">
            <v>1</v>
          </cell>
          <cell r="BD316">
            <v>1</v>
          </cell>
          <cell r="BE316">
            <v>1</v>
          </cell>
        </row>
        <row r="317">
          <cell r="B317" t="str">
            <v>Administratives</v>
          </cell>
          <cell r="C317">
            <v>0.25</v>
          </cell>
          <cell r="D317">
            <v>1</v>
          </cell>
          <cell r="E317">
            <v>0.3</v>
          </cell>
          <cell r="F317">
            <v>1</v>
          </cell>
          <cell r="G317">
            <v>1</v>
          </cell>
          <cell r="H317">
            <v>1</v>
          </cell>
          <cell r="I317">
            <v>0.64516129032258063</v>
          </cell>
          <cell r="J317">
            <v>1</v>
          </cell>
          <cell r="K317">
            <v>1</v>
          </cell>
          <cell r="L317">
            <v>1</v>
          </cell>
          <cell r="M317">
            <v>1</v>
          </cell>
          <cell r="N317">
            <v>1</v>
          </cell>
          <cell r="O317">
            <v>1</v>
          </cell>
          <cell r="P317">
            <v>1</v>
          </cell>
          <cell r="Q317">
            <v>1</v>
          </cell>
          <cell r="R317">
            <v>1</v>
          </cell>
          <cell r="S317">
            <v>0.3</v>
          </cell>
          <cell r="T317">
            <v>1</v>
          </cell>
          <cell r="U317">
            <v>1</v>
          </cell>
          <cell r="V317">
            <v>0</v>
          </cell>
          <cell r="W317">
            <v>1</v>
          </cell>
          <cell r="X317">
            <v>0.3</v>
          </cell>
          <cell r="Y317">
            <v>0.68759999999999999</v>
          </cell>
          <cell r="Z317">
            <v>0.3</v>
          </cell>
          <cell r="AA317">
            <v>1</v>
          </cell>
          <cell r="AB317">
            <v>1.1000000000000001</v>
          </cell>
          <cell r="AC317">
            <v>1</v>
          </cell>
          <cell r="AD317">
            <v>1</v>
          </cell>
          <cell r="AE317">
            <v>1</v>
          </cell>
          <cell r="AF317">
            <v>1.1858176212498519</v>
          </cell>
          <cell r="AG317">
            <v>1</v>
          </cell>
          <cell r="AH317">
            <v>1</v>
          </cell>
          <cell r="AI317">
            <v>0</v>
          </cell>
          <cell r="AJ317">
            <v>2</v>
          </cell>
          <cell r="AK317">
            <v>0.66666666666666663</v>
          </cell>
          <cell r="AL317">
            <v>1</v>
          </cell>
          <cell r="AM317">
            <v>1</v>
          </cell>
          <cell r="AN317">
            <v>1</v>
          </cell>
          <cell r="AO317">
            <v>1</v>
          </cell>
          <cell r="AP317">
            <v>1</v>
          </cell>
          <cell r="AQ317">
            <v>1</v>
          </cell>
          <cell r="AR317">
            <v>1</v>
          </cell>
          <cell r="AS317">
            <v>1</v>
          </cell>
          <cell r="AT317">
            <v>1</v>
          </cell>
          <cell r="AU317">
            <v>1</v>
          </cell>
          <cell r="AV317">
            <v>1</v>
          </cell>
          <cell r="AW317">
            <v>1</v>
          </cell>
          <cell r="AX317">
            <v>1</v>
          </cell>
          <cell r="AY317">
            <v>1</v>
          </cell>
          <cell r="AZ317">
            <v>1</v>
          </cell>
          <cell r="BA317">
            <v>1</v>
          </cell>
          <cell r="BB317">
            <v>1</v>
          </cell>
          <cell r="BC317">
            <v>1</v>
          </cell>
          <cell r="BD317">
            <v>1</v>
          </cell>
          <cell r="BE317">
            <v>1</v>
          </cell>
        </row>
        <row r="318">
          <cell r="B318" t="str">
            <v>Eng/PC/Op Mgr</v>
          </cell>
          <cell r="C318">
            <v>8.3000000000000004E-2</v>
          </cell>
          <cell r="D318">
            <v>8.3000000000000004E-2</v>
          </cell>
          <cell r="E318">
            <v>0.1</v>
          </cell>
          <cell r="F318">
            <v>8.3000000000000004E-2</v>
          </cell>
          <cell r="G318">
            <v>8.3000000000000004E-2</v>
          </cell>
          <cell r="H318">
            <v>8.3000000000000004E-2</v>
          </cell>
          <cell r="I318">
            <v>1.1428571428571428</v>
          </cell>
          <cell r="J318">
            <v>8.3000000000000004E-2</v>
          </cell>
          <cell r="K318">
            <v>8.3000000000000004E-2</v>
          </cell>
          <cell r="L318">
            <v>8.3000000000000004E-2</v>
          </cell>
          <cell r="M318">
            <v>1</v>
          </cell>
          <cell r="N318">
            <v>0.16600000000000001</v>
          </cell>
          <cell r="O318">
            <v>8.3000000000000004E-2</v>
          </cell>
          <cell r="P318">
            <v>0.149981</v>
          </cell>
          <cell r="Q318">
            <v>0.08</v>
          </cell>
          <cell r="R318">
            <v>0.19978100000000001</v>
          </cell>
          <cell r="S318">
            <v>1.0624000000000001E-2</v>
          </cell>
          <cell r="T318">
            <v>0.1</v>
          </cell>
          <cell r="U318">
            <v>8.3000000000000004E-2</v>
          </cell>
          <cell r="V318">
            <v>8.3000000000000004E-2</v>
          </cell>
          <cell r="W318">
            <v>8.3000000000000004E-2</v>
          </cell>
          <cell r="X318">
            <v>1.0624000000000001E-2</v>
          </cell>
          <cell r="Y318">
            <v>3.0670000000000002</v>
          </cell>
          <cell r="Z318">
            <v>0.1182121212121212</v>
          </cell>
          <cell r="AA318">
            <v>8.3000000000000004E-2</v>
          </cell>
          <cell r="AB318">
            <v>9.5000000000000001E-2</v>
          </cell>
          <cell r="AC318">
            <v>8.3000000000000004E-2</v>
          </cell>
          <cell r="AD318">
            <v>8.3000000000000004E-2</v>
          </cell>
          <cell r="AE318">
            <v>1</v>
          </cell>
          <cell r="AF318">
            <v>8.3000000000000004E-2</v>
          </cell>
          <cell r="AG318">
            <v>8.3000000000000004E-2</v>
          </cell>
          <cell r="AH318">
            <v>8.3000000000000004E-2</v>
          </cell>
          <cell r="AI318">
            <v>0</v>
          </cell>
          <cell r="AJ318">
            <v>0.106655</v>
          </cell>
          <cell r="AK318">
            <v>8.3000000000000004E-2</v>
          </cell>
          <cell r="AL318">
            <v>8.3000000000000004E-2</v>
          </cell>
          <cell r="AM318">
            <v>1</v>
          </cell>
          <cell r="AN318">
            <v>1</v>
          </cell>
          <cell r="AO318">
            <v>1</v>
          </cell>
          <cell r="AP318">
            <v>1</v>
          </cell>
          <cell r="AQ318">
            <v>1</v>
          </cell>
          <cell r="AR318">
            <v>1</v>
          </cell>
          <cell r="AS318">
            <v>1</v>
          </cell>
          <cell r="AT318">
            <v>1</v>
          </cell>
          <cell r="AU318">
            <v>1</v>
          </cell>
          <cell r="AV318">
            <v>1</v>
          </cell>
          <cell r="AW318">
            <v>1</v>
          </cell>
          <cell r="AX318">
            <v>1</v>
          </cell>
          <cell r="AY318">
            <v>1</v>
          </cell>
          <cell r="AZ318">
            <v>1</v>
          </cell>
          <cell r="BA318">
            <v>1</v>
          </cell>
          <cell r="BB318">
            <v>1</v>
          </cell>
          <cell r="BC318">
            <v>1</v>
          </cell>
          <cell r="BD318">
            <v>1</v>
          </cell>
          <cell r="BE318">
            <v>1</v>
          </cell>
        </row>
        <row r="319">
          <cell r="B319" t="str">
            <v>Production Manager</v>
          </cell>
          <cell r="C319">
            <v>9.9000000000000005E-2</v>
          </cell>
          <cell r="D319">
            <v>3.3333333333333333E-2</v>
          </cell>
          <cell r="E319">
            <v>0.03</v>
          </cell>
          <cell r="F319">
            <v>3.3000000000000002E-2</v>
          </cell>
          <cell r="G319">
            <v>4.9500000000000002E-2</v>
          </cell>
          <cell r="H319">
            <v>3.3000000000000002E-2</v>
          </cell>
          <cell r="I319">
            <v>0.2857142857142857</v>
          </cell>
          <cell r="J319">
            <v>4.9500000000000002E-2</v>
          </cell>
          <cell r="K319">
            <v>3.3000000000000002E-2</v>
          </cell>
          <cell r="L319">
            <v>3.3000000000000002E-2</v>
          </cell>
          <cell r="M319">
            <v>1</v>
          </cell>
          <cell r="N319">
            <v>3.3000000000000002E-2</v>
          </cell>
          <cell r="O319">
            <v>3.3000000000000002E-2</v>
          </cell>
          <cell r="P319">
            <v>0.16500000000000001</v>
          </cell>
          <cell r="Q319">
            <v>0.1</v>
          </cell>
          <cell r="R319">
            <v>3.3000000000000002E-2</v>
          </cell>
          <cell r="S319">
            <v>1.2210000000000001E-3</v>
          </cell>
          <cell r="T319">
            <v>9.9000000000000005E-2</v>
          </cell>
          <cell r="U319">
            <v>5.4977999999999999E-2</v>
          </cell>
          <cell r="V319">
            <v>3.3000000000000002E-2</v>
          </cell>
          <cell r="W319">
            <v>3.3000000000000002E-2</v>
          </cell>
          <cell r="X319">
            <v>2.7390000000000001E-3</v>
          </cell>
          <cell r="Y319">
            <v>0.625</v>
          </cell>
          <cell r="Z319">
            <v>4.2999999999999997E-2</v>
          </cell>
          <cell r="AA319">
            <v>3.3000000000000002E-2</v>
          </cell>
          <cell r="AB319">
            <v>3.3000000000000002E-2</v>
          </cell>
          <cell r="AC319">
            <v>3.3333333333333333E-2</v>
          </cell>
          <cell r="AD319">
            <v>3.3000000000000002E-2</v>
          </cell>
          <cell r="AE319">
            <v>3</v>
          </cell>
          <cell r="AF319">
            <v>3.3000000000000002E-2</v>
          </cell>
          <cell r="AG319">
            <v>3.3000000000000002E-2</v>
          </cell>
          <cell r="AH319">
            <v>3.3000000000000002E-2</v>
          </cell>
          <cell r="AI319">
            <v>0</v>
          </cell>
          <cell r="AJ319">
            <v>3.3000000000000002E-2</v>
          </cell>
          <cell r="AK319">
            <v>3.3000000000000002E-2</v>
          </cell>
          <cell r="AL319">
            <v>4.9500000000000002E-2</v>
          </cell>
          <cell r="AM319">
            <v>1</v>
          </cell>
          <cell r="AN319">
            <v>1</v>
          </cell>
          <cell r="AO319">
            <v>1</v>
          </cell>
          <cell r="AP319">
            <v>1</v>
          </cell>
          <cell r="AQ319">
            <v>1</v>
          </cell>
          <cell r="AR319">
            <v>1</v>
          </cell>
          <cell r="AS319">
            <v>1</v>
          </cell>
          <cell r="AT319">
            <v>1</v>
          </cell>
          <cell r="AU319">
            <v>1</v>
          </cell>
          <cell r="AV319">
            <v>1</v>
          </cell>
          <cell r="AW319">
            <v>1</v>
          </cell>
          <cell r="AX319">
            <v>1</v>
          </cell>
          <cell r="AY319">
            <v>1</v>
          </cell>
          <cell r="AZ319">
            <v>1</v>
          </cell>
          <cell r="BA319">
            <v>1</v>
          </cell>
          <cell r="BB319">
            <v>1</v>
          </cell>
          <cell r="BC319">
            <v>1</v>
          </cell>
          <cell r="BD319">
            <v>1</v>
          </cell>
          <cell r="BE319">
            <v>1</v>
          </cell>
        </row>
        <row r="320">
          <cell r="B320" t="str">
            <v>Production Supervisor</v>
          </cell>
          <cell r="C320">
            <v>0.2</v>
          </cell>
          <cell r="D320">
            <v>0.5</v>
          </cell>
          <cell r="E320">
            <v>0.2</v>
          </cell>
          <cell r="F320">
            <v>0.5</v>
          </cell>
          <cell r="G320">
            <v>0.5</v>
          </cell>
          <cell r="H320">
            <v>0.5</v>
          </cell>
          <cell r="I320">
            <v>0.42857142857142855</v>
          </cell>
          <cell r="J320">
            <v>0.5</v>
          </cell>
          <cell r="K320">
            <v>0.5</v>
          </cell>
          <cell r="L320">
            <v>0.5</v>
          </cell>
          <cell r="M320">
            <v>0.5</v>
          </cell>
          <cell r="N320">
            <v>0.5</v>
          </cell>
          <cell r="O320">
            <v>0.5</v>
          </cell>
          <cell r="P320">
            <v>1</v>
          </cell>
          <cell r="Q320">
            <v>0.5</v>
          </cell>
          <cell r="R320">
            <v>0.5</v>
          </cell>
          <cell r="S320">
            <v>0.185</v>
          </cell>
          <cell r="T320">
            <v>0.5</v>
          </cell>
          <cell r="U320">
            <v>0.5</v>
          </cell>
          <cell r="V320">
            <v>0.5</v>
          </cell>
          <cell r="W320">
            <v>0.5</v>
          </cell>
          <cell r="X320">
            <v>0.5</v>
          </cell>
          <cell r="Y320">
            <v>0.6875</v>
          </cell>
          <cell r="Z320">
            <v>0.216</v>
          </cell>
          <cell r="AA320">
            <v>0.5</v>
          </cell>
          <cell r="AB320">
            <v>0.5</v>
          </cell>
          <cell r="AC320">
            <v>0.5</v>
          </cell>
          <cell r="AD320">
            <v>0.5</v>
          </cell>
          <cell r="AE320">
            <v>2</v>
          </cell>
          <cell r="AF320">
            <v>0.75</v>
          </cell>
          <cell r="AG320">
            <v>0.5</v>
          </cell>
          <cell r="AH320">
            <v>0.5</v>
          </cell>
          <cell r="AI320">
            <v>0.36649999999999999</v>
          </cell>
          <cell r="AJ320">
            <v>0.3</v>
          </cell>
          <cell r="AK320">
            <v>0.16666666666666666</v>
          </cell>
          <cell r="AL320">
            <v>0.1</v>
          </cell>
          <cell r="AM320">
            <v>1</v>
          </cell>
          <cell r="AN320">
            <v>1</v>
          </cell>
          <cell r="AO320">
            <v>1</v>
          </cell>
          <cell r="AP320">
            <v>1</v>
          </cell>
          <cell r="AQ320">
            <v>1</v>
          </cell>
          <cell r="AR320">
            <v>1</v>
          </cell>
          <cell r="AS320">
            <v>1</v>
          </cell>
          <cell r="AT320">
            <v>1</v>
          </cell>
          <cell r="AU320">
            <v>1</v>
          </cell>
          <cell r="AV320">
            <v>1</v>
          </cell>
          <cell r="AW320">
            <v>1</v>
          </cell>
          <cell r="AX320">
            <v>1</v>
          </cell>
          <cell r="AY320">
            <v>1</v>
          </cell>
          <cell r="AZ320">
            <v>1</v>
          </cell>
          <cell r="BA320">
            <v>1</v>
          </cell>
          <cell r="BB320">
            <v>1</v>
          </cell>
          <cell r="BC320">
            <v>1</v>
          </cell>
          <cell r="BD320">
            <v>1</v>
          </cell>
          <cell r="BE320">
            <v>1</v>
          </cell>
        </row>
        <row r="321">
          <cell r="B321" t="str">
            <v>Manufacturing Engineer</v>
          </cell>
          <cell r="C321">
            <v>0.5</v>
          </cell>
          <cell r="D321">
            <v>1</v>
          </cell>
          <cell r="E321">
            <v>0.25</v>
          </cell>
          <cell r="F321">
            <v>1</v>
          </cell>
          <cell r="G321">
            <v>0.5</v>
          </cell>
          <cell r="H321">
            <v>1</v>
          </cell>
          <cell r="I321">
            <v>1.8571428571428572</v>
          </cell>
          <cell r="J321">
            <v>1</v>
          </cell>
          <cell r="K321">
            <v>1</v>
          </cell>
          <cell r="L321">
            <v>1</v>
          </cell>
          <cell r="M321">
            <v>1.75</v>
          </cell>
          <cell r="N321">
            <v>1</v>
          </cell>
          <cell r="O321">
            <v>1</v>
          </cell>
          <cell r="P321">
            <v>1</v>
          </cell>
          <cell r="Q321">
            <v>0.5</v>
          </cell>
          <cell r="R321">
            <v>2</v>
          </cell>
          <cell r="S321">
            <v>0.42857142857142855</v>
          </cell>
          <cell r="T321">
            <v>1</v>
          </cell>
          <cell r="U321">
            <v>1</v>
          </cell>
          <cell r="V321">
            <v>0.5</v>
          </cell>
          <cell r="W321">
            <v>1</v>
          </cell>
          <cell r="X321">
            <v>1</v>
          </cell>
          <cell r="Y321">
            <v>2.875</v>
          </cell>
          <cell r="Z321">
            <v>0.25</v>
          </cell>
          <cell r="AA321">
            <v>0.5</v>
          </cell>
          <cell r="AB321">
            <v>1</v>
          </cell>
          <cell r="AC321">
            <v>1</v>
          </cell>
          <cell r="AD321">
            <v>1</v>
          </cell>
          <cell r="AE321">
            <v>0.5</v>
          </cell>
          <cell r="AF321">
            <v>1.375</v>
          </cell>
          <cell r="AG321">
            <v>1</v>
          </cell>
          <cell r="AH321">
            <v>1</v>
          </cell>
          <cell r="AI321">
            <v>1</v>
          </cell>
          <cell r="AJ321">
            <v>1</v>
          </cell>
          <cell r="AK321">
            <v>0.16666666666666666</v>
          </cell>
          <cell r="AL321">
            <v>0</v>
          </cell>
          <cell r="AM321">
            <v>1</v>
          </cell>
          <cell r="AN321">
            <v>1</v>
          </cell>
          <cell r="AO321">
            <v>1</v>
          </cell>
          <cell r="AP321">
            <v>1</v>
          </cell>
          <cell r="AQ321">
            <v>1</v>
          </cell>
          <cell r="AR321">
            <v>1</v>
          </cell>
          <cell r="AS321">
            <v>1</v>
          </cell>
          <cell r="AT321">
            <v>1</v>
          </cell>
          <cell r="AU321">
            <v>1</v>
          </cell>
          <cell r="AV321">
            <v>1</v>
          </cell>
          <cell r="AW321">
            <v>1</v>
          </cell>
          <cell r="AX321">
            <v>1</v>
          </cell>
          <cell r="AY321">
            <v>1</v>
          </cell>
          <cell r="AZ321">
            <v>1</v>
          </cell>
          <cell r="BA321">
            <v>1</v>
          </cell>
          <cell r="BB321">
            <v>1</v>
          </cell>
          <cell r="BC321">
            <v>1</v>
          </cell>
          <cell r="BD321">
            <v>1</v>
          </cell>
          <cell r="BE321">
            <v>1</v>
          </cell>
        </row>
        <row r="322">
          <cell r="B322" t="str">
            <v>SMT Engineer</v>
          </cell>
          <cell r="C322">
            <v>0.125</v>
          </cell>
          <cell r="D322">
            <v>0.25</v>
          </cell>
          <cell r="E322">
            <v>0.125</v>
          </cell>
          <cell r="F322">
            <v>0.25</v>
          </cell>
          <cell r="G322">
            <v>0.25</v>
          </cell>
          <cell r="H322">
            <v>0.25</v>
          </cell>
          <cell r="I322">
            <v>0.42857142857142855</v>
          </cell>
          <cell r="J322">
            <v>0.25</v>
          </cell>
          <cell r="K322">
            <v>0.25</v>
          </cell>
          <cell r="L322">
            <v>0.25</v>
          </cell>
          <cell r="M322">
            <v>0.5</v>
          </cell>
          <cell r="N322">
            <v>0.25</v>
          </cell>
          <cell r="O322">
            <v>0.4</v>
          </cell>
          <cell r="P322">
            <v>1</v>
          </cell>
          <cell r="Q322">
            <v>0.5</v>
          </cell>
          <cell r="R322">
            <v>0.25</v>
          </cell>
          <cell r="S322">
            <v>7.4999999999999997E-2</v>
          </cell>
          <cell r="T322">
            <v>0.25</v>
          </cell>
          <cell r="U322">
            <v>0.25</v>
          </cell>
          <cell r="V322">
            <v>0.5</v>
          </cell>
          <cell r="W322">
            <v>0.25</v>
          </cell>
          <cell r="X322">
            <v>0.125</v>
          </cell>
          <cell r="Y322">
            <v>2.4670000000000001</v>
          </cell>
          <cell r="Z322">
            <v>0.125</v>
          </cell>
          <cell r="AA322">
            <v>0.25</v>
          </cell>
          <cell r="AB322">
            <v>0.25</v>
          </cell>
          <cell r="AC322">
            <v>0.25</v>
          </cell>
          <cell r="AD322">
            <v>0.25</v>
          </cell>
          <cell r="AE322">
            <v>1</v>
          </cell>
          <cell r="AF322">
            <v>0.25</v>
          </cell>
          <cell r="AG322">
            <v>0.25</v>
          </cell>
          <cell r="AH322">
            <v>0.25</v>
          </cell>
          <cell r="AI322">
            <v>0.43325000000000002</v>
          </cell>
          <cell r="AJ322">
            <v>0.25</v>
          </cell>
          <cell r="AK322">
            <v>0.33333333333333331</v>
          </cell>
          <cell r="AL322">
            <v>0</v>
          </cell>
          <cell r="AM322">
            <v>1</v>
          </cell>
          <cell r="AN322">
            <v>1</v>
          </cell>
          <cell r="AO322">
            <v>1</v>
          </cell>
          <cell r="AP322">
            <v>1</v>
          </cell>
          <cell r="AQ322">
            <v>1</v>
          </cell>
          <cell r="AR322">
            <v>1</v>
          </cell>
          <cell r="AS322">
            <v>1</v>
          </cell>
          <cell r="AT322">
            <v>1</v>
          </cell>
          <cell r="AU322">
            <v>1</v>
          </cell>
          <cell r="AV322">
            <v>1</v>
          </cell>
          <cell r="AW322">
            <v>1</v>
          </cell>
          <cell r="AX322">
            <v>1</v>
          </cell>
          <cell r="AY322">
            <v>1</v>
          </cell>
          <cell r="AZ322">
            <v>1</v>
          </cell>
          <cell r="BA322">
            <v>1</v>
          </cell>
          <cell r="BB322">
            <v>1</v>
          </cell>
          <cell r="BC322">
            <v>1</v>
          </cell>
          <cell r="BD322">
            <v>1</v>
          </cell>
          <cell r="BE322">
            <v>1</v>
          </cell>
        </row>
        <row r="323">
          <cell r="B323" t="str">
            <v>Test Engineer</v>
          </cell>
          <cell r="C323">
            <v>0.5</v>
          </cell>
          <cell r="D323">
            <v>0.5</v>
          </cell>
          <cell r="E323">
            <v>0.5</v>
          </cell>
          <cell r="F323">
            <v>0.5</v>
          </cell>
          <cell r="G323">
            <v>0.25</v>
          </cell>
          <cell r="H323">
            <v>0.5</v>
          </cell>
          <cell r="I323">
            <v>1.7142857142857142</v>
          </cell>
          <cell r="J323">
            <v>0.5</v>
          </cell>
          <cell r="K323">
            <v>0.5</v>
          </cell>
          <cell r="L323">
            <v>0.5</v>
          </cell>
          <cell r="M323">
            <v>0.5</v>
          </cell>
          <cell r="N323">
            <v>0.5</v>
          </cell>
          <cell r="O323">
            <v>0.4</v>
          </cell>
          <cell r="P323">
            <v>1</v>
          </cell>
          <cell r="Q323">
            <v>0.5</v>
          </cell>
          <cell r="R323">
            <v>0.5</v>
          </cell>
          <cell r="S323">
            <v>0.25</v>
          </cell>
          <cell r="T323">
            <v>1</v>
          </cell>
          <cell r="U323">
            <v>0.5</v>
          </cell>
          <cell r="V323">
            <v>0.5</v>
          </cell>
          <cell r="W323">
            <v>0.5</v>
          </cell>
          <cell r="X323">
            <v>0.5</v>
          </cell>
          <cell r="Y323">
            <v>3.75</v>
          </cell>
          <cell r="Z323">
            <v>0.5</v>
          </cell>
          <cell r="AA323">
            <v>0.5</v>
          </cell>
          <cell r="AB323">
            <v>0.58299999999999996</v>
          </cell>
          <cell r="AC323">
            <v>0.5</v>
          </cell>
          <cell r="AD323">
            <v>0.5</v>
          </cell>
          <cell r="AE323">
            <v>1.5</v>
          </cell>
          <cell r="AF323">
            <v>0.375</v>
          </cell>
          <cell r="AG323">
            <v>0.5</v>
          </cell>
          <cell r="AH323">
            <v>0.5</v>
          </cell>
          <cell r="AI323">
            <v>0.33350000000000002</v>
          </cell>
          <cell r="AJ323">
            <v>0.5</v>
          </cell>
          <cell r="AK323">
            <v>0.16666666666666666</v>
          </cell>
          <cell r="AL323">
            <v>0.05</v>
          </cell>
          <cell r="AM323">
            <v>1</v>
          </cell>
          <cell r="AN323">
            <v>1</v>
          </cell>
          <cell r="AO323">
            <v>1</v>
          </cell>
          <cell r="AP323">
            <v>1</v>
          </cell>
          <cell r="AQ323">
            <v>1</v>
          </cell>
          <cell r="AR323">
            <v>1</v>
          </cell>
          <cell r="AS323">
            <v>1</v>
          </cell>
          <cell r="AT323">
            <v>1</v>
          </cell>
          <cell r="AU323">
            <v>1</v>
          </cell>
          <cell r="AV323">
            <v>1</v>
          </cell>
          <cell r="AW323">
            <v>1</v>
          </cell>
          <cell r="AX323">
            <v>1</v>
          </cell>
          <cell r="AY323">
            <v>1</v>
          </cell>
          <cell r="AZ323">
            <v>1</v>
          </cell>
          <cell r="BA323">
            <v>1</v>
          </cell>
          <cell r="BB323">
            <v>1</v>
          </cell>
          <cell r="BC323">
            <v>1</v>
          </cell>
          <cell r="BD323">
            <v>1</v>
          </cell>
          <cell r="BE323">
            <v>1</v>
          </cell>
        </row>
        <row r="324">
          <cell r="B324" t="str">
            <v>Quality Engineer</v>
          </cell>
          <cell r="C324">
            <v>0.5</v>
          </cell>
          <cell r="D324">
            <v>0.5</v>
          </cell>
          <cell r="E324">
            <v>0.5</v>
          </cell>
          <cell r="F324">
            <v>1</v>
          </cell>
          <cell r="G324">
            <v>1</v>
          </cell>
          <cell r="H324">
            <v>1</v>
          </cell>
          <cell r="I324">
            <v>0.14285714285714285</v>
          </cell>
          <cell r="J324">
            <v>1</v>
          </cell>
          <cell r="K324">
            <v>1</v>
          </cell>
          <cell r="L324">
            <v>1</v>
          </cell>
          <cell r="M324">
            <v>1.7</v>
          </cell>
          <cell r="N324">
            <v>1</v>
          </cell>
          <cell r="O324">
            <v>0.5</v>
          </cell>
          <cell r="P324">
            <v>1</v>
          </cell>
          <cell r="Q324">
            <v>0.5</v>
          </cell>
          <cell r="R324">
            <v>1</v>
          </cell>
          <cell r="S324">
            <v>0.4</v>
          </cell>
          <cell r="T324">
            <v>1</v>
          </cell>
          <cell r="U324">
            <v>1</v>
          </cell>
          <cell r="V324">
            <v>0.5</v>
          </cell>
          <cell r="W324">
            <v>1</v>
          </cell>
          <cell r="X324">
            <v>1</v>
          </cell>
          <cell r="Y324">
            <v>1.4375</v>
          </cell>
          <cell r="Z324">
            <v>1</v>
          </cell>
          <cell r="AA324">
            <v>1</v>
          </cell>
          <cell r="AB324">
            <v>1</v>
          </cell>
          <cell r="AC324">
            <v>0.5</v>
          </cell>
          <cell r="AD324">
            <v>1</v>
          </cell>
          <cell r="AE324">
            <v>1</v>
          </cell>
          <cell r="AF324">
            <v>1.5</v>
          </cell>
          <cell r="AG324">
            <v>1</v>
          </cell>
          <cell r="AH324">
            <v>1</v>
          </cell>
          <cell r="AI324">
            <v>0.4</v>
          </cell>
          <cell r="AJ324">
            <v>1</v>
          </cell>
          <cell r="AK324">
            <v>0.16666666666666666</v>
          </cell>
          <cell r="AL324">
            <v>0.28000000000000003</v>
          </cell>
          <cell r="AM324">
            <v>1</v>
          </cell>
          <cell r="AN324">
            <v>1</v>
          </cell>
          <cell r="AO324">
            <v>1</v>
          </cell>
          <cell r="AP324">
            <v>1</v>
          </cell>
          <cell r="AQ324">
            <v>1</v>
          </cell>
          <cell r="AR324">
            <v>1</v>
          </cell>
          <cell r="AS324">
            <v>1</v>
          </cell>
          <cell r="AT324">
            <v>1</v>
          </cell>
          <cell r="AU324">
            <v>1</v>
          </cell>
          <cell r="AV324">
            <v>1</v>
          </cell>
          <cell r="AW324">
            <v>1</v>
          </cell>
          <cell r="AX324">
            <v>1</v>
          </cell>
          <cell r="AY324">
            <v>1</v>
          </cell>
          <cell r="AZ324">
            <v>1</v>
          </cell>
          <cell r="BA324">
            <v>1</v>
          </cell>
          <cell r="BB324">
            <v>1</v>
          </cell>
          <cell r="BC324">
            <v>1</v>
          </cell>
          <cell r="BD324">
            <v>1</v>
          </cell>
          <cell r="BE324">
            <v>1</v>
          </cell>
        </row>
        <row r="325">
          <cell r="B325" t="str">
            <v>Production Control</v>
          </cell>
          <cell r="C325">
            <v>0.1</v>
          </cell>
          <cell r="D325">
            <v>0.5</v>
          </cell>
          <cell r="E325">
            <v>0.125</v>
          </cell>
          <cell r="F325">
            <v>0.5</v>
          </cell>
          <cell r="G325">
            <v>0.5</v>
          </cell>
          <cell r="H325">
            <v>0.5</v>
          </cell>
          <cell r="I325">
            <v>0.2857142857142857</v>
          </cell>
          <cell r="J325">
            <v>0.5</v>
          </cell>
          <cell r="K325">
            <v>0.5</v>
          </cell>
          <cell r="L325">
            <v>0.5</v>
          </cell>
          <cell r="M325">
            <v>0.5</v>
          </cell>
          <cell r="N325">
            <v>0.375</v>
          </cell>
          <cell r="O325">
            <v>0.5</v>
          </cell>
          <cell r="P325">
            <v>0.25</v>
          </cell>
          <cell r="Q325">
            <v>0.5</v>
          </cell>
          <cell r="R325">
            <v>1</v>
          </cell>
          <cell r="S325">
            <v>7.0000000000000007E-2</v>
          </cell>
          <cell r="T325">
            <v>1</v>
          </cell>
          <cell r="U325">
            <v>0.5</v>
          </cell>
          <cell r="V325">
            <v>0.25</v>
          </cell>
          <cell r="W325">
            <v>0.5</v>
          </cell>
          <cell r="X325">
            <v>0.16500000000000001</v>
          </cell>
          <cell r="Y325">
            <v>0.5625</v>
          </cell>
          <cell r="Z325">
            <v>0.125</v>
          </cell>
          <cell r="AA325">
            <v>0.5</v>
          </cell>
          <cell r="AB325">
            <v>0.33350000000000002</v>
          </cell>
          <cell r="AC325">
            <v>0.5</v>
          </cell>
          <cell r="AD325">
            <v>0.5</v>
          </cell>
          <cell r="AE325">
            <v>1</v>
          </cell>
          <cell r="AF325">
            <v>1.625</v>
          </cell>
          <cell r="AG325">
            <v>0.5</v>
          </cell>
          <cell r="AH325">
            <v>0.5</v>
          </cell>
          <cell r="AI325">
            <v>0</v>
          </cell>
          <cell r="AJ325">
            <v>0.33</v>
          </cell>
          <cell r="AK325">
            <v>0.5</v>
          </cell>
          <cell r="AL325">
            <v>9.0999999999999998E-2</v>
          </cell>
          <cell r="AM325">
            <v>1</v>
          </cell>
          <cell r="AN325">
            <v>1</v>
          </cell>
          <cell r="AO325">
            <v>1</v>
          </cell>
          <cell r="AP325">
            <v>1</v>
          </cell>
          <cell r="AQ325">
            <v>1</v>
          </cell>
          <cell r="AR325">
            <v>1</v>
          </cell>
          <cell r="AS325">
            <v>1</v>
          </cell>
          <cell r="AT325">
            <v>1</v>
          </cell>
          <cell r="AU325">
            <v>1</v>
          </cell>
          <cell r="AV325">
            <v>1</v>
          </cell>
          <cell r="AW325">
            <v>1</v>
          </cell>
          <cell r="AX325">
            <v>1</v>
          </cell>
          <cell r="AY325">
            <v>1</v>
          </cell>
          <cell r="AZ325">
            <v>1</v>
          </cell>
          <cell r="BA325">
            <v>1</v>
          </cell>
          <cell r="BB325">
            <v>1</v>
          </cell>
          <cell r="BC325">
            <v>1</v>
          </cell>
          <cell r="BD325">
            <v>1</v>
          </cell>
          <cell r="BE325">
            <v>1</v>
          </cell>
        </row>
        <row r="326">
          <cell r="B326" t="str">
            <v>FACILITY (sqft/line)</v>
          </cell>
          <cell r="C326">
            <v>2500</v>
          </cell>
          <cell r="D326">
            <v>8564</v>
          </cell>
          <cell r="E326">
            <v>3500</v>
          </cell>
          <cell r="F326">
            <v>6500</v>
          </cell>
          <cell r="G326">
            <v>1275</v>
          </cell>
          <cell r="H326">
            <v>6500</v>
          </cell>
          <cell r="I326">
            <v>2415</v>
          </cell>
          <cell r="J326">
            <v>6500</v>
          </cell>
          <cell r="K326">
            <v>6500</v>
          </cell>
          <cell r="L326">
            <v>6500</v>
          </cell>
          <cell r="M326">
            <v>1900</v>
          </cell>
          <cell r="N326">
            <v>5000</v>
          </cell>
          <cell r="O326">
            <v>2439.84</v>
          </cell>
          <cell r="P326">
            <v>4304</v>
          </cell>
          <cell r="Q326">
            <v>5250</v>
          </cell>
          <cell r="R326">
            <v>2065.92</v>
          </cell>
          <cell r="S326">
            <v>3121.6361679224974</v>
          </cell>
          <cell r="T326">
            <v>4500</v>
          </cell>
          <cell r="U326">
            <v>6500</v>
          </cell>
          <cell r="V326">
            <v>6500</v>
          </cell>
          <cell r="W326">
            <v>6500</v>
          </cell>
          <cell r="X326">
            <v>3121.6361679224974</v>
          </cell>
          <cell r="Y326">
            <v>4521</v>
          </cell>
          <cell r="Z326">
            <v>3053.5</v>
          </cell>
          <cell r="AA326">
            <v>6500</v>
          </cell>
          <cell r="AB326">
            <v>915</v>
          </cell>
          <cell r="AC326">
            <v>4839</v>
          </cell>
          <cell r="AD326">
            <v>7500</v>
          </cell>
          <cell r="AE326">
            <v>1200</v>
          </cell>
          <cell r="AF326">
            <v>6500</v>
          </cell>
          <cell r="AG326">
            <v>6500</v>
          </cell>
          <cell r="AH326">
            <v>6500</v>
          </cell>
          <cell r="AI326">
            <v>17216.900000000001</v>
          </cell>
          <cell r="AJ326">
            <v>1722.24</v>
          </cell>
          <cell r="AK326">
            <v>10416</v>
          </cell>
          <cell r="AL326">
            <v>6250</v>
          </cell>
          <cell r="AM326">
            <v>6500</v>
          </cell>
          <cell r="AN326">
            <v>6500</v>
          </cell>
          <cell r="AO326">
            <v>6500</v>
          </cell>
          <cell r="AP326">
            <v>6500</v>
          </cell>
          <cell r="AQ326">
            <v>6500</v>
          </cell>
          <cell r="AR326">
            <v>6500</v>
          </cell>
          <cell r="AS326">
            <v>6500</v>
          </cell>
          <cell r="AT326">
            <v>6500</v>
          </cell>
          <cell r="AU326">
            <v>6500</v>
          </cell>
          <cell r="AV326">
            <v>6500</v>
          </cell>
          <cell r="AW326">
            <v>6500</v>
          </cell>
          <cell r="AX326">
            <v>6500</v>
          </cell>
          <cell r="AY326">
            <v>6500</v>
          </cell>
          <cell r="AZ326">
            <v>6500</v>
          </cell>
          <cell r="BA326">
            <v>6500</v>
          </cell>
          <cell r="BB326">
            <v>6500</v>
          </cell>
          <cell r="BC326">
            <v>6500</v>
          </cell>
          <cell r="BD326">
            <v>6500</v>
          </cell>
          <cell r="BE326">
            <v>6500</v>
          </cell>
        </row>
        <row r="327">
          <cell r="B327" t="str">
            <v>Other Cost ($/line)</v>
          </cell>
          <cell r="C327">
            <v>12000</v>
          </cell>
          <cell r="D327">
            <v>12000</v>
          </cell>
          <cell r="E327">
            <v>12000</v>
          </cell>
          <cell r="F327">
            <v>12000</v>
          </cell>
          <cell r="G327">
            <v>12000</v>
          </cell>
          <cell r="H327">
            <v>12000</v>
          </cell>
          <cell r="I327">
            <v>12000</v>
          </cell>
          <cell r="J327">
            <v>12000</v>
          </cell>
          <cell r="K327">
            <v>12000</v>
          </cell>
          <cell r="L327">
            <v>12000</v>
          </cell>
          <cell r="M327">
            <v>12000</v>
          </cell>
          <cell r="N327">
            <v>12000</v>
          </cell>
          <cell r="O327">
            <v>12000</v>
          </cell>
          <cell r="P327">
            <v>12000</v>
          </cell>
          <cell r="Q327">
            <v>12000</v>
          </cell>
          <cell r="R327">
            <v>12000</v>
          </cell>
          <cell r="S327">
            <v>10000</v>
          </cell>
          <cell r="T327">
            <v>12000</v>
          </cell>
          <cell r="U327">
            <v>12000</v>
          </cell>
          <cell r="V327">
            <v>12000</v>
          </cell>
          <cell r="W327">
            <v>12000</v>
          </cell>
          <cell r="X327">
            <v>10000</v>
          </cell>
          <cell r="Y327">
            <v>12000</v>
          </cell>
          <cell r="Z327">
            <v>12000</v>
          </cell>
          <cell r="AA327">
            <v>12000</v>
          </cell>
          <cell r="AB327">
            <v>12000</v>
          </cell>
          <cell r="AC327">
            <v>12000</v>
          </cell>
          <cell r="AD327">
            <v>12000</v>
          </cell>
          <cell r="AE327">
            <v>12000</v>
          </cell>
          <cell r="AF327">
            <v>12000</v>
          </cell>
          <cell r="AG327">
            <v>12000</v>
          </cell>
          <cell r="AH327">
            <v>12000</v>
          </cell>
          <cell r="AI327">
            <v>12000</v>
          </cell>
          <cell r="AJ327">
            <v>12000</v>
          </cell>
          <cell r="AK327">
            <v>12000</v>
          </cell>
          <cell r="AL327">
            <v>12000</v>
          </cell>
          <cell r="AM327">
            <v>8904</v>
          </cell>
          <cell r="AN327">
            <v>12000</v>
          </cell>
          <cell r="AO327">
            <v>12000</v>
          </cell>
          <cell r="AP327">
            <v>12000</v>
          </cell>
          <cell r="AQ327">
            <v>12000</v>
          </cell>
          <cell r="AR327">
            <v>12000</v>
          </cell>
          <cell r="AS327">
            <v>12000</v>
          </cell>
          <cell r="AT327">
            <v>12000</v>
          </cell>
          <cell r="AU327">
            <v>12000</v>
          </cell>
          <cell r="AV327">
            <v>12000</v>
          </cell>
          <cell r="AW327">
            <v>12000</v>
          </cell>
          <cell r="AX327">
            <v>12000</v>
          </cell>
          <cell r="AY327">
            <v>12000</v>
          </cell>
          <cell r="AZ327">
            <v>12000</v>
          </cell>
          <cell r="BA327">
            <v>12000</v>
          </cell>
          <cell r="BB327">
            <v>12000</v>
          </cell>
          <cell r="BC327">
            <v>12000</v>
          </cell>
          <cell r="BD327">
            <v>12000</v>
          </cell>
          <cell r="BE327">
            <v>12000</v>
          </cell>
        </row>
        <row r="328">
          <cell r="B328" t="str">
            <v>Site SG&amp;A as % of VAM</v>
          </cell>
          <cell r="C328">
            <v>2.9000000000000001E-2</v>
          </cell>
          <cell r="D328">
            <v>3.7600000000000001E-2</v>
          </cell>
          <cell r="E328">
            <v>2.7699999999999999E-2</v>
          </cell>
          <cell r="F328">
            <v>3.1199999999999999E-2</v>
          </cell>
          <cell r="G328">
            <v>4.7E-2</v>
          </cell>
          <cell r="H328">
            <v>5.0200000000000002E-2</v>
          </cell>
          <cell r="I328">
            <v>3.5999999999999997E-2</v>
          </cell>
          <cell r="J328">
            <v>0.04</v>
          </cell>
          <cell r="K328">
            <v>4.36E-2</v>
          </cell>
          <cell r="L328">
            <v>0.08</v>
          </cell>
          <cell r="M328">
            <v>2.2200000000000001E-2</v>
          </cell>
          <cell r="N328">
            <v>0.14680000000000001</v>
          </cell>
          <cell r="O328">
            <v>4.4349095542907502E-2</v>
          </cell>
          <cell r="P328">
            <v>9.5000000000000001E-2</v>
          </cell>
          <cell r="Q328">
            <v>0.02</v>
          </cell>
          <cell r="R328">
            <v>2.6079999999999999E-2</v>
          </cell>
          <cell r="S328">
            <v>3.1096741980088934E-2</v>
          </cell>
          <cell r="T328">
            <v>3.5000000000000003E-2</v>
          </cell>
          <cell r="U328">
            <v>0.02</v>
          </cell>
          <cell r="V328">
            <v>2.9000000000000001E-2</v>
          </cell>
          <cell r="W328">
            <v>4.038039968480283E-2</v>
          </cell>
          <cell r="X328">
            <v>3.1096741980088934E-2</v>
          </cell>
          <cell r="Y328">
            <v>2.4479999999999998E-2</v>
          </cell>
          <cell r="Z328">
            <v>2.1000000000000001E-2</v>
          </cell>
          <cell r="AA328">
            <v>2.7E-2</v>
          </cell>
          <cell r="AB328">
            <v>0.17</v>
          </cell>
          <cell r="AC328">
            <v>7.9000000000000001E-2</v>
          </cell>
          <cell r="AD328">
            <v>0.1037</v>
          </cell>
          <cell r="AE328">
            <v>2.5000000000000001E-2</v>
          </cell>
          <cell r="AF328">
            <v>3.4027453853960485E-2</v>
          </cell>
          <cell r="AG328">
            <v>3.1E-2</v>
          </cell>
          <cell r="AH328">
            <v>5.7599999999999998E-2</v>
          </cell>
          <cell r="AI328">
            <v>5.1999999999999998E-2</v>
          </cell>
          <cell r="AJ328">
            <v>5.2399999999999999E-3</v>
          </cell>
          <cell r="AK328">
            <v>0.03</v>
          </cell>
          <cell r="AL328">
            <v>0.01</v>
          </cell>
          <cell r="AM328">
            <v>6.9000000000000006E-2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  <cell r="BD328">
            <v>0</v>
          </cell>
          <cell r="BE328">
            <v>0</v>
          </cell>
        </row>
        <row r="329">
          <cell r="B329" t="str">
            <v>Site MOH as % of VAM</v>
          </cell>
          <cell r="C329">
            <v>3.4000000000000002E-2</v>
          </cell>
          <cell r="D329">
            <v>0</v>
          </cell>
          <cell r="E329">
            <v>0</v>
          </cell>
          <cell r="F329">
            <v>0</v>
          </cell>
          <cell r="G329">
            <v>0.02</v>
          </cell>
          <cell r="H329">
            <v>0</v>
          </cell>
          <cell r="I329">
            <v>1.6639784946236559E-2</v>
          </cell>
          <cell r="J329">
            <v>0.02</v>
          </cell>
          <cell r="K329">
            <v>4.0500000000000001E-2</v>
          </cell>
          <cell r="L329">
            <v>0.1</v>
          </cell>
          <cell r="M329">
            <v>6.1100000000000002E-2</v>
          </cell>
          <cell r="N329">
            <v>0</v>
          </cell>
          <cell r="O329">
            <v>0</v>
          </cell>
          <cell r="P329">
            <v>0.03</v>
          </cell>
          <cell r="Q329">
            <v>0.08</v>
          </cell>
          <cell r="R329">
            <v>0</v>
          </cell>
          <cell r="S329">
            <v>4.5307142172076049E-2</v>
          </cell>
          <cell r="T329">
            <v>0</v>
          </cell>
          <cell r="U329">
            <v>0.01</v>
          </cell>
          <cell r="V329">
            <v>3.4000000000000002E-2</v>
          </cell>
          <cell r="W329">
            <v>0.04</v>
          </cell>
          <cell r="X329">
            <v>4.5307142172076098E-2</v>
          </cell>
          <cell r="Y329">
            <v>0</v>
          </cell>
          <cell r="Z329">
            <v>0</v>
          </cell>
          <cell r="AA329">
            <v>5.0999999999999997E-2</v>
          </cell>
          <cell r="AB329">
            <v>0.17</v>
          </cell>
          <cell r="AC329">
            <v>0</v>
          </cell>
          <cell r="AD329">
            <v>0</v>
          </cell>
          <cell r="AE329">
            <v>6.7000000000000004E-2</v>
          </cell>
          <cell r="AF329">
            <v>0</v>
          </cell>
          <cell r="AG329">
            <v>0.04</v>
          </cell>
          <cell r="AH329">
            <v>0</v>
          </cell>
          <cell r="AI329">
            <v>0</v>
          </cell>
          <cell r="AJ329">
            <v>6.2199999999999998E-3</v>
          </cell>
          <cell r="AK329">
            <v>0.02</v>
          </cell>
          <cell r="AL329">
            <v>0</v>
          </cell>
          <cell r="AM329">
            <v>0.12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  <cell r="BD329">
            <v>0</v>
          </cell>
          <cell r="BE329">
            <v>0</v>
          </cell>
        </row>
        <row r="330">
          <cell r="B330" t="str">
            <v>Corporate SGA as % of VAM</v>
          </cell>
          <cell r="C330">
            <v>0.11870503335879609</v>
          </cell>
          <cell r="D330">
            <v>0.11585322675940134</v>
          </cell>
          <cell r="E330">
            <v>0.22499220399309419</v>
          </cell>
          <cell r="F330">
            <v>0.16</v>
          </cell>
          <cell r="G330">
            <v>0.13057886661047852</v>
          </cell>
          <cell r="H330">
            <v>0.17038179913985332</v>
          </cell>
          <cell r="I330">
            <v>0.12271945088022265</v>
          </cell>
          <cell r="J330">
            <v>0.20746684349321937</v>
          </cell>
          <cell r="K330">
            <v>0.14850738721449647</v>
          </cell>
          <cell r="L330">
            <v>8.7295213156677598E-2</v>
          </cell>
          <cell r="M330">
            <v>0.17042720840304559</v>
          </cell>
          <cell r="N330">
            <v>0.16814635734345301</v>
          </cell>
          <cell r="O330">
            <v>0.14346002109065523</v>
          </cell>
          <cell r="P330">
            <v>0.12334786163765575</v>
          </cell>
          <cell r="Q330">
            <v>0.15216167649847334</v>
          </cell>
          <cell r="R330">
            <v>0.11</v>
          </cell>
          <cell r="S330">
            <v>0.16058578510072299</v>
          </cell>
          <cell r="T330">
            <v>0.11905208998071536</v>
          </cell>
          <cell r="U330">
            <v>0.16442895787035616</v>
          </cell>
          <cell r="V330">
            <v>0.11870503335879609</v>
          </cell>
          <cell r="W330">
            <v>0.23758849776579741</v>
          </cell>
          <cell r="X330">
            <v>0.16058578510072299</v>
          </cell>
          <cell r="Y330">
            <v>0.14135428826152321</v>
          </cell>
          <cell r="Z330">
            <v>0.22796070970586754</v>
          </cell>
          <cell r="AA330">
            <v>0.16767058719597946</v>
          </cell>
          <cell r="AB330">
            <v>0.15229288757674159</v>
          </cell>
          <cell r="AC330">
            <v>0.16</v>
          </cell>
          <cell r="AD330">
            <v>0.20678217370026952</v>
          </cell>
          <cell r="AE330">
            <v>0.16928448271099256</v>
          </cell>
          <cell r="AF330">
            <v>0.125</v>
          </cell>
          <cell r="AG330">
            <v>0.17474130485454936</v>
          </cell>
          <cell r="AH330">
            <v>0.20029128614932704</v>
          </cell>
          <cell r="AI330">
            <v>0.17853245635699369</v>
          </cell>
          <cell r="AJ330">
            <v>0.17474130485454936</v>
          </cell>
          <cell r="AK330">
            <v>0.16451489830494226</v>
          </cell>
          <cell r="AL330">
            <v>0.14125996953568745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  <cell r="BD330">
            <v>0</v>
          </cell>
          <cell r="BE330">
            <v>0</v>
          </cell>
        </row>
        <row r="331">
          <cell r="B331" t="str">
            <v>Labor Margin</v>
          </cell>
          <cell r="C331">
            <v>0.2</v>
          </cell>
          <cell r="D331">
            <v>0.2</v>
          </cell>
          <cell r="E331">
            <v>0.2</v>
          </cell>
          <cell r="F331">
            <v>0.2</v>
          </cell>
          <cell r="G331">
            <v>0.3</v>
          </cell>
          <cell r="H331">
            <v>0.2</v>
          </cell>
          <cell r="I331">
            <v>0.2</v>
          </cell>
          <cell r="J331">
            <v>0.2</v>
          </cell>
          <cell r="K331">
            <v>0.2</v>
          </cell>
          <cell r="L331">
            <v>0.2</v>
          </cell>
          <cell r="M331">
            <v>0.3</v>
          </cell>
          <cell r="N331">
            <v>0.2</v>
          </cell>
          <cell r="O331">
            <v>0.2</v>
          </cell>
          <cell r="P331">
            <v>0.3</v>
          </cell>
          <cell r="Q331">
            <v>0.2</v>
          </cell>
          <cell r="R331">
            <v>0.3</v>
          </cell>
          <cell r="S331">
            <v>0.2</v>
          </cell>
          <cell r="T331">
            <v>0.2</v>
          </cell>
          <cell r="U331">
            <v>0.2</v>
          </cell>
          <cell r="V331">
            <v>0.3</v>
          </cell>
          <cell r="W331">
            <v>0.3</v>
          </cell>
          <cell r="X331">
            <v>0.2</v>
          </cell>
          <cell r="Y331">
            <v>0.2</v>
          </cell>
          <cell r="Z331">
            <v>0.3</v>
          </cell>
          <cell r="AA331">
            <v>0.3</v>
          </cell>
          <cell r="AB331">
            <v>0.3</v>
          </cell>
          <cell r="AC331">
            <v>0.3</v>
          </cell>
          <cell r="AD331">
            <v>0.3</v>
          </cell>
          <cell r="AE331">
            <v>0.3</v>
          </cell>
          <cell r="AF331">
            <v>0.3</v>
          </cell>
          <cell r="AG331">
            <v>0.3</v>
          </cell>
          <cell r="AH331">
            <v>0.3</v>
          </cell>
          <cell r="AI331">
            <v>0.3</v>
          </cell>
          <cell r="AJ331">
            <v>0.3</v>
          </cell>
          <cell r="AK331">
            <v>0.3</v>
          </cell>
          <cell r="AL331">
            <v>0.3</v>
          </cell>
          <cell r="AM331">
            <v>0.3</v>
          </cell>
          <cell r="AN331">
            <v>0.3</v>
          </cell>
          <cell r="AO331">
            <v>0.3</v>
          </cell>
          <cell r="AP331">
            <v>0.3</v>
          </cell>
          <cell r="AQ331">
            <v>0.3</v>
          </cell>
          <cell r="AR331">
            <v>0.3</v>
          </cell>
          <cell r="AS331">
            <v>0.3</v>
          </cell>
          <cell r="AT331">
            <v>0.3</v>
          </cell>
          <cell r="AU331">
            <v>0.3</v>
          </cell>
          <cell r="AV331">
            <v>0.3</v>
          </cell>
          <cell r="AW331">
            <v>0.3</v>
          </cell>
          <cell r="AX331">
            <v>0.3</v>
          </cell>
          <cell r="AY331">
            <v>0.3</v>
          </cell>
          <cell r="AZ331">
            <v>0.3</v>
          </cell>
          <cell r="BA331">
            <v>0.3</v>
          </cell>
          <cell r="BB331">
            <v>0.3</v>
          </cell>
          <cell r="BC331">
            <v>0.3</v>
          </cell>
          <cell r="BD331">
            <v>0.3</v>
          </cell>
          <cell r="BE331">
            <v>0.3</v>
          </cell>
        </row>
        <row r="332">
          <cell r="B332" t="str">
            <v>Tax Rate for ROIC Calculation</v>
          </cell>
          <cell r="C332">
            <v>0.2</v>
          </cell>
          <cell r="D332">
            <v>0.2</v>
          </cell>
          <cell r="E332">
            <v>0.2</v>
          </cell>
          <cell r="F332">
            <v>0.2</v>
          </cell>
          <cell r="G332">
            <v>0.2</v>
          </cell>
          <cell r="H332">
            <v>0.2</v>
          </cell>
          <cell r="I332">
            <v>0.2</v>
          </cell>
          <cell r="J332">
            <v>0.2</v>
          </cell>
          <cell r="K332">
            <v>0.2</v>
          </cell>
          <cell r="L332">
            <v>0.2</v>
          </cell>
          <cell r="M332">
            <v>0.2</v>
          </cell>
          <cell r="N332">
            <v>0.2</v>
          </cell>
          <cell r="O332">
            <v>0.2</v>
          </cell>
          <cell r="P332">
            <v>0.2</v>
          </cell>
          <cell r="Q332">
            <v>0.2</v>
          </cell>
          <cell r="R332">
            <v>0.2</v>
          </cell>
          <cell r="S332">
            <v>0.2</v>
          </cell>
          <cell r="T332">
            <v>0.2</v>
          </cell>
          <cell r="U332">
            <v>0.2</v>
          </cell>
          <cell r="V332">
            <v>0.2</v>
          </cell>
          <cell r="W332">
            <v>0.2</v>
          </cell>
          <cell r="X332">
            <v>0.2</v>
          </cell>
          <cell r="Y332">
            <v>0.2</v>
          </cell>
          <cell r="Z332">
            <v>0.2</v>
          </cell>
          <cell r="AA332">
            <v>0.2</v>
          </cell>
          <cell r="AB332">
            <v>0.2</v>
          </cell>
          <cell r="AC332">
            <v>0.2</v>
          </cell>
          <cell r="AD332">
            <v>0.2</v>
          </cell>
          <cell r="AE332">
            <v>0.2</v>
          </cell>
          <cell r="AF332">
            <v>0.2</v>
          </cell>
          <cell r="AG332">
            <v>0.2</v>
          </cell>
          <cell r="AH332">
            <v>0.2</v>
          </cell>
          <cell r="AI332">
            <v>0.2</v>
          </cell>
          <cell r="AJ332">
            <v>0.2</v>
          </cell>
          <cell r="AK332">
            <v>0.2</v>
          </cell>
          <cell r="AL332">
            <v>0.2</v>
          </cell>
          <cell r="AM332">
            <v>0.2</v>
          </cell>
          <cell r="AN332">
            <v>0.2</v>
          </cell>
          <cell r="AO332">
            <v>0.2</v>
          </cell>
          <cell r="AP332">
            <v>0.2</v>
          </cell>
          <cell r="AQ332">
            <v>0.2</v>
          </cell>
          <cell r="AR332">
            <v>0.2</v>
          </cell>
          <cell r="AS332">
            <v>0.2</v>
          </cell>
          <cell r="AT332">
            <v>0.2</v>
          </cell>
          <cell r="AU332">
            <v>0.2</v>
          </cell>
          <cell r="AV332">
            <v>0.2</v>
          </cell>
          <cell r="AW332">
            <v>0.2</v>
          </cell>
          <cell r="AX332">
            <v>0.2</v>
          </cell>
          <cell r="AY332">
            <v>0.2</v>
          </cell>
          <cell r="AZ332">
            <v>0.2</v>
          </cell>
          <cell r="BA332">
            <v>0.2</v>
          </cell>
          <cell r="BB332">
            <v>0.2</v>
          </cell>
          <cell r="BC332">
            <v>0.2</v>
          </cell>
          <cell r="BD332">
            <v>0.2</v>
          </cell>
          <cell r="BE332">
            <v>0.2</v>
          </cell>
        </row>
        <row r="333">
          <cell r="B333" t="str">
            <v>Warranty overhead</v>
          </cell>
          <cell r="C333">
            <v>0.25</v>
          </cell>
          <cell r="D333">
            <v>0.25</v>
          </cell>
          <cell r="E333">
            <v>0.25</v>
          </cell>
          <cell r="F333">
            <v>0.25</v>
          </cell>
          <cell r="G333">
            <v>0.25</v>
          </cell>
          <cell r="H333">
            <v>0.25</v>
          </cell>
          <cell r="I333">
            <v>0.25</v>
          </cell>
          <cell r="J333">
            <v>0.25</v>
          </cell>
          <cell r="K333">
            <v>0.25</v>
          </cell>
          <cell r="L333">
            <v>0.25</v>
          </cell>
          <cell r="M333">
            <v>0.25</v>
          </cell>
          <cell r="N333">
            <v>0.25</v>
          </cell>
          <cell r="O333">
            <v>0.25</v>
          </cell>
          <cell r="P333">
            <v>0.25</v>
          </cell>
          <cell r="Q333">
            <v>0.25</v>
          </cell>
          <cell r="R333">
            <v>0.25</v>
          </cell>
          <cell r="S333">
            <v>0.25</v>
          </cell>
          <cell r="T333">
            <v>0.25</v>
          </cell>
          <cell r="U333">
            <v>0.25</v>
          </cell>
          <cell r="V333">
            <v>0.25</v>
          </cell>
          <cell r="W333">
            <v>0.25</v>
          </cell>
          <cell r="X333">
            <v>0.25</v>
          </cell>
          <cell r="Y333">
            <v>0.25</v>
          </cell>
          <cell r="Z333">
            <v>0.25</v>
          </cell>
          <cell r="AA333">
            <v>0.25</v>
          </cell>
          <cell r="AB333">
            <v>0.25</v>
          </cell>
          <cell r="AC333">
            <v>0.25</v>
          </cell>
          <cell r="AD333">
            <v>0.25</v>
          </cell>
          <cell r="AE333">
            <v>0.25</v>
          </cell>
          <cell r="AF333">
            <v>0.25</v>
          </cell>
          <cell r="AG333">
            <v>0.25</v>
          </cell>
          <cell r="AH333">
            <v>0.25</v>
          </cell>
          <cell r="AI333">
            <v>0.25</v>
          </cell>
          <cell r="AJ333">
            <v>0.25</v>
          </cell>
          <cell r="AK333">
            <v>0.25</v>
          </cell>
          <cell r="AL333">
            <v>0.25</v>
          </cell>
          <cell r="AM333">
            <v>0.25</v>
          </cell>
          <cell r="AN333">
            <v>0.25</v>
          </cell>
          <cell r="AO333">
            <v>0.25</v>
          </cell>
          <cell r="AP333">
            <v>0.25</v>
          </cell>
          <cell r="AQ333">
            <v>0.25</v>
          </cell>
          <cell r="AR333">
            <v>0.25</v>
          </cell>
          <cell r="AS333">
            <v>0.25</v>
          </cell>
          <cell r="AT333">
            <v>0.25</v>
          </cell>
          <cell r="AU333">
            <v>0.25</v>
          </cell>
          <cell r="AV333">
            <v>0.25</v>
          </cell>
          <cell r="AW333">
            <v>0.25</v>
          </cell>
          <cell r="AX333">
            <v>0.25</v>
          </cell>
          <cell r="AY333">
            <v>0.25</v>
          </cell>
          <cell r="AZ333">
            <v>0.25</v>
          </cell>
          <cell r="BA333">
            <v>0.25</v>
          </cell>
          <cell r="BB333">
            <v>0.25</v>
          </cell>
          <cell r="BC333">
            <v>0.25</v>
          </cell>
          <cell r="BD333">
            <v>0.25</v>
          </cell>
          <cell r="BE333">
            <v>0.25</v>
          </cell>
        </row>
        <row r="334">
          <cell r="B334" t="str">
            <v>Nitrogen (N2) Rate    $/hr</v>
          </cell>
          <cell r="C334">
            <v>6</v>
          </cell>
          <cell r="D334">
            <v>6</v>
          </cell>
          <cell r="E334">
            <v>6</v>
          </cell>
          <cell r="F334">
            <v>6</v>
          </cell>
          <cell r="G334">
            <v>6</v>
          </cell>
          <cell r="H334">
            <v>6</v>
          </cell>
          <cell r="I334">
            <v>6</v>
          </cell>
          <cell r="J334">
            <v>6</v>
          </cell>
          <cell r="K334">
            <v>6</v>
          </cell>
          <cell r="L334">
            <v>6</v>
          </cell>
          <cell r="M334">
            <v>6</v>
          </cell>
          <cell r="N334">
            <v>6</v>
          </cell>
          <cell r="O334">
            <v>6</v>
          </cell>
          <cell r="P334">
            <v>6</v>
          </cell>
          <cell r="Q334">
            <v>6</v>
          </cell>
          <cell r="R334">
            <v>6</v>
          </cell>
          <cell r="S334">
            <v>6</v>
          </cell>
          <cell r="T334">
            <v>6</v>
          </cell>
          <cell r="U334">
            <v>6</v>
          </cell>
          <cell r="V334">
            <v>6</v>
          </cell>
          <cell r="W334">
            <v>6</v>
          </cell>
          <cell r="X334">
            <v>6</v>
          </cell>
          <cell r="Y334">
            <v>6</v>
          </cell>
          <cell r="Z334">
            <v>6</v>
          </cell>
          <cell r="AA334">
            <v>6</v>
          </cell>
          <cell r="AB334">
            <v>6</v>
          </cell>
          <cell r="AC334">
            <v>6</v>
          </cell>
          <cell r="AD334">
            <v>6</v>
          </cell>
          <cell r="AE334">
            <v>6</v>
          </cell>
          <cell r="AF334">
            <v>6</v>
          </cell>
          <cell r="AG334">
            <v>6</v>
          </cell>
          <cell r="AH334">
            <v>6</v>
          </cell>
          <cell r="AI334">
            <v>6</v>
          </cell>
          <cell r="AJ334">
            <v>6</v>
          </cell>
          <cell r="AK334">
            <v>6</v>
          </cell>
          <cell r="AL334">
            <v>6</v>
          </cell>
          <cell r="AM334">
            <v>6</v>
          </cell>
          <cell r="AN334">
            <v>6</v>
          </cell>
          <cell r="AO334">
            <v>6</v>
          </cell>
          <cell r="AP334">
            <v>6</v>
          </cell>
          <cell r="AQ334">
            <v>6</v>
          </cell>
          <cell r="AR334">
            <v>6</v>
          </cell>
          <cell r="AS334">
            <v>6</v>
          </cell>
          <cell r="AT334">
            <v>6</v>
          </cell>
          <cell r="AU334">
            <v>6</v>
          </cell>
          <cell r="AV334">
            <v>6</v>
          </cell>
          <cell r="AW334">
            <v>6</v>
          </cell>
          <cell r="AX334">
            <v>6</v>
          </cell>
          <cell r="AY334">
            <v>6</v>
          </cell>
          <cell r="AZ334">
            <v>6</v>
          </cell>
          <cell r="BA334">
            <v>6</v>
          </cell>
          <cell r="BB334">
            <v>6</v>
          </cell>
          <cell r="BC334">
            <v>6</v>
          </cell>
          <cell r="BD334">
            <v>6</v>
          </cell>
          <cell r="BE334">
            <v>6</v>
          </cell>
        </row>
        <row r="335">
          <cell r="B335" t="str">
            <v>Max N2 Charge         $/bd</v>
          </cell>
          <cell r="C335">
            <v>0.5</v>
          </cell>
          <cell r="D335">
            <v>0.5</v>
          </cell>
          <cell r="E335">
            <v>0.5</v>
          </cell>
          <cell r="F335">
            <v>0.5</v>
          </cell>
          <cell r="G335">
            <v>0.5</v>
          </cell>
          <cell r="H335">
            <v>0.5</v>
          </cell>
          <cell r="I335">
            <v>0.5</v>
          </cell>
          <cell r="J335">
            <v>0.5</v>
          </cell>
          <cell r="K335">
            <v>0.5</v>
          </cell>
          <cell r="L335">
            <v>0.5</v>
          </cell>
          <cell r="M335">
            <v>0.5</v>
          </cell>
          <cell r="N335">
            <v>0.5</v>
          </cell>
          <cell r="O335">
            <v>0.5</v>
          </cell>
          <cell r="P335">
            <v>0.5</v>
          </cell>
          <cell r="Q335">
            <v>0.5</v>
          </cell>
          <cell r="R335">
            <v>0.5</v>
          </cell>
          <cell r="S335">
            <v>0.5</v>
          </cell>
          <cell r="T335">
            <v>0.5</v>
          </cell>
          <cell r="U335">
            <v>0.5</v>
          </cell>
          <cell r="V335">
            <v>0.5</v>
          </cell>
          <cell r="W335">
            <v>0.5</v>
          </cell>
          <cell r="X335">
            <v>0.5</v>
          </cell>
          <cell r="Y335">
            <v>0.5</v>
          </cell>
          <cell r="Z335">
            <v>0.5</v>
          </cell>
          <cell r="AA335">
            <v>0.5</v>
          </cell>
          <cell r="AB335">
            <v>0.5</v>
          </cell>
          <cell r="AC335">
            <v>0.5</v>
          </cell>
          <cell r="AD335">
            <v>0.5</v>
          </cell>
          <cell r="AE335">
            <v>0.5</v>
          </cell>
          <cell r="AF335">
            <v>0.5</v>
          </cell>
          <cell r="AG335">
            <v>0.5</v>
          </cell>
          <cell r="AH335">
            <v>0.5</v>
          </cell>
          <cell r="AI335">
            <v>0.5</v>
          </cell>
          <cell r="AJ335">
            <v>0.5</v>
          </cell>
          <cell r="AK335">
            <v>0.5</v>
          </cell>
          <cell r="AL335">
            <v>0.5</v>
          </cell>
          <cell r="AM335">
            <v>0.5</v>
          </cell>
          <cell r="AN335">
            <v>0.5</v>
          </cell>
          <cell r="AO335">
            <v>0.5</v>
          </cell>
          <cell r="AP335">
            <v>0.5</v>
          </cell>
          <cell r="AQ335">
            <v>0.5</v>
          </cell>
          <cell r="AR335">
            <v>0.5</v>
          </cell>
          <cell r="AS335">
            <v>0.5</v>
          </cell>
          <cell r="AT335">
            <v>0.5</v>
          </cell>
          <cell r="AU335">
            <v>0.5</v>
          </cell>
          <cell r="AV335">
            <v>0.5</v>
          </cell>
          <cell r="AW335">
            <v>0.5</v>
          </cell>
          <cell r="AX335">
            <v>0.5</v>
          </cell>
          <cell r="AY335">
            <v>0.5</v>
          </cell>
          <cell r="AZ335">
            <v>0.5</v>
          </cell>
          <cell r="BA335">
            <v>0.5</v>
          </cell>
          <cell r="BB335">
            <v>0.5</v>
          </cell>
          <cell r="BC335">
            <v>0.5</v>
          </cell>
          <cell r="BD335">
            <v>0.5</v>
          </cell>
          <cell r="BE335">
            <v>0.5</v>
          </cell>
        </row>
        <row r="336">
          <cell r="B336" t="str">
            <v>Site Operating Supplies</v>
          </cell>
          <cell r="C336">
            <v>1000</v>
          </cell>
          <cell r="D336">
            <v>1000</v>
          </cell>
          <cell r="E336">
            <v>1000</v>
          </cell>
          <cell r="F336">
            <v>1000</v>
          </cell>
          <cell r="G336">
            <v>1000</v>
          </cell>
          <cell r="H336">
            <v>1000</v>
          </cell>
          <cell r="I336">
            <v>1000</v>
          </cell>
          <cell r="J336">
            <v>1000</v>
          </cell>
          <cell r="K336">
            <v>1000</v>
          </cell>
          <cell r="L336">
            <v>1000</v>
          </cell>
          <cell r="M336">
            <v>1000</v>
          </cell>
          <cell r="N336">
            <v>1000</v>
          </cell>
          <cell r="O336">
            <v>1000</v>
          </cell>
          <cell r="P336">
            <v>1000</v>
          </cell>
          <cell r="Q336">
            <v>1000</v>
          </cell>
          <cell r="R336">
            <v>1000</v>
          </cell>
          <cell r="S336">
            <v>2000</v>
          </cell>
          <cell r="T336">
            <v>1000</v>
          </cell>
          <cell r="U336">
            <v>1000</v>
          </cell>
          <cell r="V336">
            <v>1000</v>
          </cell>
          <cell r="W336">
            <v>1000</v>
          </cell>
          <cell r="X336">
            <v>1000</v>
          </cell>
          <cell r="Y336">
            <v>1000</v>
          </cell>
          <cell r="Z336">
            <v>1000</v>
          </cell>
          <cell r="AA336">
            <v>1000</v>
          </cell>
          <cell r="AB336">
            <v>1000</v>
          </cell>
          <cell r="AC336">
            <v>1000</v>
          </cell>
          <cell r="AD336">
            <v>1000</v>
          </cell>
          <cell r="AE336">
            <v>1000</v>
          </cell>
          <cell r="AF336">
            <v>1000</v>
          </cell>
          <cell r="AG336">
            <v>1000</v>
          </cell>
          <cell r="AH336">
            <v>1000</v>
          </cell>
          <cell r="AI336">
            <v>1000</v>
          </cell>
          <cell r="AJ336">
            <v>1000</v>
          </cell>
          <cell r="AK336">
            <v>1000</v>
          </cell>
          <cell r="AL336">
            <v>1000</v>
          </cell>
          <cell r="AM336">
            <v>745</v>
          </cell>
        </row>
        <row r="337">
          <cell r="B337" t="str">
            <v>Site Operating Supplies 0201</v>
          </cell>
          <cell r="C337">
            <v>800</v>
          </cell>
          <cell r="D337">
            <v>800</v>
          </cell>
          <cell r="E337">
            <v>800</v>
          </cell>
          <cell r="F337">
            <v>800</v>
          </cell>
          <cell r="G337">
            <v>800</v>
          </cell>
          <cell r="H337">
            <v>800</v>
          </cell>
          <cell r="I337">
            <v>800</v>
          </cell>
          <cell r="J337">
            <v>800</v>
          </cell>
          <cell r="K337">
            <v>800</v>
          </cell>
          <cell r="L337">
            <v>800</v>
          </cell>
          <cell r="M337">
            <v>800</v>
          </cell>
          <cell r="N337">
            <v>800</v>
          </cell>
          <cell r="O337">
            <v>800</v>
          </cell>
          <cell r="P337">
            <v>800</v>
          </cell>
          <cell r="Q337">
            <v>800</v>
          </cell>
          <cell r="R337">
            <v>800</v>
          </cell>
          <cell r="S337">
            <v>800</v>
          </cell>
          <cell r="T337">
            <v>800</v>
          </cell>
          <cell r="U337">
            <v>800</v>
          </cell>
          <cell r="V337">
            <v>800</v>
          </cell>
          <cell r="W337">
            <v>800</v>
          </cell>
          <cell r="X337">
            <v>800</v>
          </cell>
          <cell r="Y337">
            <v>800</v>
          </cell>
          <cell r="Z337">
            <v>800</v>
          </cell>
          <cell r="AA337">
            <v>800</v>
          </cell>
          <cell r="AB337">
            <v>800</v>
          </cell>
          <cell r="AC337">
            <v>800</v>
          </cell>
          <cell r="AD337">
            <v>800</v>
          </cell>
          <cell r="AE337">
            <v>800</v>
          </cell>
          <cell r="AF337">
            <v>800</v>
          </cell>
          <cell r="AG337">
            <v>800</v>
          </cell>
          <cell r="AH337">
            <v>800</v>
          </cell>
          <cell r="AI337">
            <v>800</v>
          </cell>
          <cell r="AJ337">
            <v>800</v>
          </cell>
          <cell r="AK337">
            <v>800</v>
          </cell>
          <cell r="AL337">
            <v>800</v>
          </cell>
          <cell r="AM337">
            <v>594</v>
          </cell>
        </row>
        <row r="339">
          <cell r="B339" t="str">
            <v>Default Inbound F&amp;D</v>
          </cell>
          <cell r="C339">
            <v>3.5000000000000003E-2</v>
          </cell>
          <cell r="D339">
            <v>5.1000000000000004E-3</v>
          </cell>
          <cell r="E339">
            <v>5.0000000000000001E-3</v>
          </cell>
          <cell r="F339">
            <v>1.15E-2</v>
          </cell>
          <cell r="G339">
            <v>0.03</v>
          </cell>
          <cell r="H339">
            <v>0.01</v>
          </cell>
          <cell r="I339">
            <v>1.0999999999999999E-2</v>
          </cell>
          <cell r="J339">
            <v>3.5303918051989014E-2</v>
          </cell>
          <cell r="K339">
            <v>1.9E-2</v>
          </cell>
          <cell r="L339">
            <v>0.03</v>
          </cell>
          <cell r="M339">
            <v>1.4999999999999999E-2</v>
          </cell>
          <cell r="N339">
            <v>9.9047182153700706E-3</v>
          </cell>
          <cell r="O339">
            <v>4.5386023421552756E-3</v>
          </cell>
          <cell r="P339">
            <v>0.03</v>
          </cell>
          <cell r="Q339">
            <v>2.9000000000000001E-2</v>
          </cell>
          <cell r="R339">
            <v>4.9959531301028304E-3</v>
          </cell>
          <cell r="S339">
            <v>3.0999999999999999E-3</v>
          </cell>
          <cell r="T339">
            <v>4.2198109183468526E-3</v>
          </cell>
          <cell r="U339">
            <v>5.6763973222112261E-3</v>
          </cell>
          <cell r="V339">
            <v>3.5000000000000003E-2</v>
          </cell>
          <cell r="W339">
            <v>1.4840000000000001E-2</v>
          </cell>
          <cell r="X339">
            <v>4.1118497395322088E-3</v>
          </cell>
          <cell r="Y339">
            <v>1.6488949068291996E-2</v>
          </cell>
          <cell r="Z339">
            <v>4.3642292199521883E-3</v>
          </cell>
          <cell r="AA339">
            <v>1.4319999999999999E-2</v>
          </cell>
          <cell r="AB339">
            <v>0.13</v>
          </cell>
          <cell r="AC339">
            <v>0.01</v>
          </cell>
          <cell r="AD339">
            <v>2.5000000000000001E-2</v>
          </cell>
          <cell r="AE339">
            <v>1.4999999999999999E-2</v>
          </cell>
          <cell r="AF339">
            <v>6.8334269813701458E-3</v>
          </cell>
          <cell r="AG339">
            <v>1.2226488800968181E-2</v>
          </cell>
          <cell r="AH339">
            <v>2.07E-2</v>
          </cell>
          <cell r="AI339">
            <v>1.8057404496517465E-2</v>
          </cell>
          <cell r="AJ339">
            <v>8.984434002455341E-3</v>
          </cell>
          <cell r="AK339">
            <v>2.8133730997699759E-2</v>
          </cell>
          <cell r="AL339">
            <v>2.6200000000000001E-2</v>
          </cell>
          <cell r="AM339">
            <v>0.02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  <cell r="BD339">
            <v>0</v>
          </cell>
          <cell r="BE339">
            <v>0</v>
          </cell>
        </row>
        <row r="340">
          <cell r="B340" t="str">
            <v>PCBA Inbound F&amp;D</v>
          </cell>
          <cell r="C340">
            <v>0.03</v>
          </cell>
          <cell r="D340">
            <v>7.1999999999999998E-3</v>
          </cell>
          <cell r="F340">
            <v>6.7000000000000002E-3</v>
          </cell>
          <cell r="H340">
            <v>0.01</v>
          </cell>
          <cell r="I340">
            <v>1.0999999999999999E-2</v>
          </cell>
          <cell r="M340">
            <v>1.4999999999999999E-2</v>
          </cell>
          <cell r="N340">
            <v>8.2539318461417252E-3</v>
          </cell>
          <cell r="O340">
            <v>4.5386023421552756E-3</v>
          </cell>
          <cell r="P340">
            <v>2.5000000000000001E-2</v>
          </cell>
          <cell r="Q340">
            <v>0.01</v>
          </cell>
          <cell r="R340">
            <v>3.8E-3</v>
          </cell>
          <cell r="S340">
            <v>3.0999999999999999E-3</v>
          </cell>
          <cell r="T340">
            <v>3.5165090986223773E-3</v>
          </cell>
          <cell r="U340">
            <v>4.9433039485289884E-3</v>
          </cell>
          <cell r="V340">
            <v>0.03</v>
          </cell>
          <cell r="X340">
            <v>2.8929488192083871E-3</v>
          </cell>
          <cell r="Z340">
            <v>3.5999999999999999E-3</v>
          </cell>
          <cell r="AB340">
            <v>0.1</v>
          </cell>
          <cell r="AC340">
            <v>0.01</v>
          </cell>
          <cell r="AD340">
            <v>2.0072269508897855E-2</v>
          </cell>
          <cell r="AE340">
            <v>1.4999999999999999E-2</v>
          </cell>
          <cell r="AH340">
            <v>5.7999999999999996E-3</v>
          </cell>
          <cell r="AI340">
            <v>1.0533485956301854E-2</v>
          </cell>
          <cell r="AL340">
            <v>0</v>
          </cell>
        </row>
        <row r="341">
          <cell r="B341" t="str">
            <v>Small Box Inbound F&amp;D</v>
          </cell>
          <cell r="C341">
            <v>0.03</v>
          </cell>
          <cell r="D341">
            <v>0</v>
          </cell>
          <cell r="F341">
            <v>8.0999999999999996E-3</v>
          </cell>
          <cell r="I341">
            <v>1.2E-2</v>
          </cell>
          <cell r="M341">
            <v>1.4999999999999999E-2</v>
          </cell>
          <cell r="N341">
            <v>9.9047182153700723E-3</v>
          </cell>
          <cell r="O341">
            <v>4.5386023421552756E-3</v>
          </cell>
          <cell r="P341">
            <v>3.5000000000000003E-2</v>
          </cell>
          <cell r="Q341">
            <v>0</v>
          </cell>
          <cell r="R341">
            <v>4.4000000000000003E-3</v>
          </cell>
          <cell r="S341">
            <v>3.0999999999999999E-3</v>
          </cell>
          <cell r="T341">
            <v>4.2198109183468526E-3</v>
          </cell>
          <cell r="U341">
            <v>5.6763973222112261E-3</v>
          </cell>
          <cell r="V341">
            <v>0.03</v>
          </cell>
          <cell r="X341">
            <v>4.8062474318374994E-3</v>
          </cell>
          <cell r="Z341">
            <v>4.4000000000000003E-3</v>
          </cell>
          <cell r="AB341">
            <v>0.12</v>
          </cell>
          <cell r="AC341">
            <v>1.2500000000000001E-2</v>
          </cell>
          <cell r="AD341">
            <v>2.5000000000000001E-2</v>
          </cell>
          <cell r="AE341">
            <v>1.4999999999999999E-2</v>
          </cell>
          <cell r="AH341">
            <v>9.4999999999999998E-3</v>
          </cell>
          <cell r="AI341">
            <v>1.2640183147562226E-2</v>
          </cell>
          <cell r="AL341">
            <v>3.3E-3</v>
          </cell>
        </row>
        <row r="342">
          <cell r="B342" t="str">
            <v>Medium Box Inbound F&amp;D</v>
          </cell>
          <cell r="C342">
            <v>3.2500000000000001E-2</v>
          </cell>
          <cell r="D342">
            <v>0</v>
          </cell>
          <cell r="F342">
            <v>1.5100000000000001E-2</v>
          </cell>
          <cell r="I342">
            <v>1.0999999999999999E-2</v>
          </cell>
          <cell r="M342">
            <v>1.4999999999999999E-2</v>
          </cell>
          <cell r="N342">
            <v>1.8571346653818883E-2</v>
          </cell>
          <cell r="O342">
            <v>4.5386023421552756E-3</v>
          </cell>
          <cell r="P342">
            <v>4.4999999999999998E-2</v>
          </cell>
          <cell r="Q342">
            <v>0</v>
          </cell>
          <cell r="R342">
            <v>8.3000000000000001E-3</v>
          </cell>
          <cell r="S342">
            <v>3.0999999999999999E-3</v>
          </cell>
          <cell r="T342">
            <v>7.9121454719003493E-3</v>
          </cell>
          <cell r="U342">
            <v>1.0643244979146049E-2</v>
          </cell>
          <cell r="V342">
            <v>3.2500000000000001E-2</v>
          </cell>
          <cell r="X342">
            <v>6.486236986917129E-3</v>
          </cell>
          <cell r="Z342">
            <v>8.2000000000000007E-3</v>
          </cell>
          <cell r="AB342">
            <v>0.15</v>
          </cell>
          <cell r="AC342">
            <v>0.02</v>
          </cell>
          <cell r="AD342">
            <v>4.5162606395020177E-2</v>
          </cell>
          <cell r="AE342">
            <v>1.4999999999999999E-2</v>
          </cell>
          <cell r="AH342">
            <v>1.4999999999999999E-2</v>
          </cell>
          <cell r="AI342">
            <v>2.3700343401679175E-2</v>
          </cell>
          <cell r="AL342">
            <v>2.2000000000000001E-3</v>
          </cell>
        </row>
        <row r="343">
          <cell r="B343" t="str">
            <v>Large Box Inbound F&amp;D</v>
          </cell>
          <cell r="C343">
            <v>0.04</v>
          </cell>
          <cell r="D343">
            <v>3.8E-3</v>
          </cell>
          <cell r="F343">
            <v>2.52E-2</v>
          </cell>
          <cell r="I343">
            <v>1.0999999999999999E-2</v>
          </cell>
          <cell r="M343">
            <v>1.4999999999999999E-2</v>
          </cell>
          <cell r="N343">
            <v>3.0952244423031468E-2</v>
          </cell>
          <cell r="O343">
            <v>4.5386023421552756E-3</v>
          </cell>
          <cell r="P343">
            <v>5.5E-2</v>
          </cell>
          <cell r="Q343">
            <v>6.5000000000000002E-2</v>
          </cell>
          <cell r="R343">
            <v>1.37E-2</v>
          </cell>
          <cell r="S343">
            <v>3.0999999999999999E-3</v>
          </cell>
          <cell r="T343">
            <v>1.3186909119833915E-2</v>
          </cell>
          <cell r="U343">
            <v>1.7738741631910082E-2</v>
          </cell>
          <cell r="V343">
            <v>0.04</v>
          </cell>
          <cell r="X343">
            <v>1.1469238087246848E-2</v>
          </cell>
          <cell r="Z343">
            <v>1.3599999999999999E-2</v>
          </cell>
          <cell r="AB343">
            <v>0.2</v>
          </cell>
          <cell r="AC343">
            <v>2.5000000000000001E-2</v>
          </cell>
          <cell r="AD343">
            <v>7.5271010658366957E-2</v>
          </cell>
          <cell r="AE343">
            <v>1.4999999999999999E-2</v>
          </cell>
          <cell r="AH343">
            <v>2.3E-2</v>
          </cell>
          <cell r="AI343">
            <v>3.9500572336131953E-2</v>
          </cell>
          <cell r="AL343">
            <v>6.7000000000000002E-3</v>
          </cell>
        </row>
        <row r="344">
          <cell r="A344">
            <v>78</v>
          </cell>
          <cell r="B344" t="str">
            <v>Country</v>
          </cell>
          <cell r="C344" t="str">
            <v>USA</v>
          </cell>
          <cell r="D344" t="str">
            <v>USA</v>
          </cell>
          <cell r="E344" t="str">
            <v>Indonesia</v>
          </cell>
          <cell r="F344" t="str">
            <v>Singapore</v>
          </cell>
          <cell r="G344" t="str">
            <v>Hungary</v>
          </cell>
          <cell r="H344" t="str">
            <v>Romania</v>
          </cell>
          <cell r="I344" t="str">
            <v>USA</v>
          </cell>
          <cell r="J344" t="str">
            <v>USA</v>
          </cell>
          <cell r="K344" t="str">
            <v>USA</v>
          </cell>
          <cell r="L344" t="str">
            <v>Ukraine</v>
          </cell>
          <cell r="M344" t="str">
            <v>Mexico</v>
          </cell>
          <cell r="N344" t="str">
            <v>USA</v>
          </cell>
          <cell r="O344" t="str">
            <v>Japan</v>
          </cell>
          <cell r="P344" t="str">
            <v>Mexico</v>
          </cell>
          <cell r="Q344" t="str">
            <v>Mexico</v>
          </cell>
          <cell r="R344" t="str">
            <v>China</v>
          </cell>
          <cell r="S344" t="str">
            <v>China_LC</v>
          </cell>
          <cell r="T344" t="str">
            <v>Malaysia</v>
          </cell>
          <cell r="U344" t="str">
            <v>Malaysia</v>
          </cell>
          <cell r="V344" t="str">
            <v>USA</v>
          </cell>
          <cell r="W344" t="str">
            <v>China</v>
          </cell>
          <cell r="X344" t="str">
            <v>China</v>
          </cell>
          <cell r="Y344" t="str">
            <v>China</v>
          </cell>
          <cell r="Z344" t="str">
            <v>China</v>
          </cell>
          <cell r="AA344" t="str">
            <v>China</v>
          </cell>
          <cell r="AB344" t="str">
            <v>Brazil</v>
          </cell>
          <cell r="AC344" t="str">
            <v>Germany</v>
          </cell>
          <cell r="AD344" t="str">
            <v>India</v>
          </cell>
          <cell r="AE344" t="str">
            <v>Mexico</v>
          </cell>
          <cell r="AF344" t="str">
            <v>Singapore</v>
          </cell>
          <cell r="AG344" t="str">
            <v>Poland</v>
          </cell>
          <cell r="AH344" t="str">
            <v>Singapore</v>
          </cell>
          <cell r="AI344" t="str">
            <v>China</v>
          </cell>
          <cell r="AJ344" t="str">
            <v>Poland</v>
          </cell>
          <cell r="AK344" t="str">
            <v>Hungary</v>
          </cell>
          <cell r="AL344" t="str">
            <v>Mexico</v>
          </cell>
          <cell r="AM344" t="str">
            <v>Auto-Eur</v>
          </cell>
          <cell r="AN344" t="str">
            <v>tbd</v>
          </cell>
          <cell r="AO344" t="str">
            <v>tbd</v>
          </cell>
          <cell r="AP344" t="str">
            <v>tbd</v>
          </cell>
          <cell r="AQ344" t="str">
            <v>tbd</v>
          </cell>
          <cell r="AR344" t="str">
            <v>tbd</v>
          </cell>
          <cell r="AS344" t="str">
            <v>tbd</v>
          </cell>
          <cell r="AT344" t="str">
            <v>tbd</v>
          </cell>
          <cell r="AU344" t="str">
            <v>tbd</v>
          </cell>
          <cell r="AV344" t="str">
            <v>tbd</v>
          </cell>
          <cell r="AW344" t="str">
            <v>tbd</v>
          </cell>
          <cell r="AX344" t="str">
            <v>tbd</v>
          </cell>
          <cell r="AY344" t="str">
            <v>tbd</v>
          </cell>
          <cell r="AZ344" t="str">
            <v>tbd</v>
          </cell>
          <cell r="BA344" t="str">
            <v>tbd</v>
          </cell>
          <cell r="BB344" t="str">
            <v>tbd</v>
          </cell>
          <cell r="BC344" t="str">
            <v>tbd</v>
          </cell>
          <cell r="BD344" t="str">
            <v>tbd</v>
          </cell>
          <cell r="BE344" t="str">
            <v>tbd</v>
          </cell>
        </row>
        <row r="345">
          <cell r="B345" t="str">
            <v>Legacy Code</v>
          </cell>
          <cell r="C345" t="str">
            <v>FLEX</v>
          </cell>
          <cell r="D345" t="str">
            <v>SLR</v>
          </cell>
          <cell r="E345" t="str">
            <v>SLR</v>
          </cell>
          <cell r="F345" t="str">
            <v>FLEX</v>
          </cell>
          <cell r="G345" t="str">
            <v>SLR</v>
          </cell>
          <cell r="H345" t="str">
            <v>SLR</v>
          </cell>
          <cell r="I345" t="str">
            <v>SLR</v>
          </cell>
          <cell r="J345" t="str">
            <v>SLR</v>
          </cell>
          <cell r="K345" t="str">
            <v>SLR</v>
          </cell>
          <cell r="L345" t="str">
            <v>FLEX</v>
          </cell>
          <cell r="M345" t="str">
            <v>SLR</v>
          </cell>
          <cell r="N345" t="str">
            <v>SLR</v>
          </cell>
          <cell r="O345" t="str">
            <v>SLR</v>
          </cell>
          <cell r="P345" t="str">
            <v>Flex</v>
          </cell>
          <cell r="Q345" t="str">
            <v>Flex</v>
          </cell>
          <cell r="R345" t="str">
            <v>Flex</v>
          </cell>
          <cell r="S345" t="str">
            <v>SLR</v>
          </cell>
          <cell r="T345" t="str">
            <v>Flex</v>
          </cell>
          <cell r="U345" t="str">
            <v>SLR</v>
          </cell>
          <cell r="V345" t="str">
            <v>Flex</v>
          </cell>
          <cell r="W345" t="str">
            <v>SLR</v>
          </cell>
          <cell r="X345" t="str">
            <v>SLR</v>
          </cell>
          <cell r="Y345" t="str">
            <v>FLEX</v>
          </cell>
          <cell r="Z345" t="str">
            <v>FLEX</v>
          </cell>
          <cell r="AA345" t="str">
            <v>SLR</v>
          </cell>
          <cell r="AB345" t="str">
            <v>FLEX</v>
          </cell>
          <cell r="AC345" t="str">
            <v>FLEX</v>
          </cell>
          <cell r="AD345" t="str">
            <v>FLEX</v>
          </cell>
          <cell r="AE345" t="str">
            <v>FLEX</v>
          </cell>
          <cell r="AF345" t="str">
            <v>FLEX</v>
          </cell>
          <cell r="AG345" t="str">
            <v>FLEX</v>
          </cell>
          <cell r="AH345" t="str">
            <v>FLEX</v>
          </cell>
          <cell r="AI345" t="str">
            <v>FLEX</v>
          </cell>
          <cell r="AJ345" t="str">
            <v>FLEX</v>
          </cell>
          <cell r="AK345" t="str">
            <v>FLEX</v>
          </cell>
          <cell r="AL345" t="str">
            <v>FLEX</v>
          </cell>
          <cell r="AM345" t="str">
            <v>FLEX</v>
          </cell>
          <cell r="AN345" t="str">
            <v>FLEX</v>
          </cell>
          <cell r="AO345" t="str">
            <v>FLEX</v>
          </cell>
          <cell r="AP345" t="str">
            <v>FLEX</v>
          </cell>
          <cell r="AQ345" t="str">
            <v>FLEX</v>
          </cell>
          <cell r="AR345" t="str">
            <v>FLEX</v>
          </cell>
          <cell r="AS345" t="str">
            <v>FLEX</v>
          </cell>
          <cell r="AT345" t="str">
            <v>FLEX</v>
          </cell>
          <cell r="AU345" t="str">
            <v>FLEX</v>
          </cell>
          <cell r="AV345" t="str">
            <v>FLEX</v>
          </cell>
          <cell r="AW345" t="str">
            <v>FLEX</v>
          </cell>
          <cell r="AX345" t="str">
            <v>FLEX</v>
          </cell>
          <cell r="AY345" t="str">
            <v>FLEX</v>
          </cell>
          <cell r="AZ345" t="str">
            <v>FLEX</v>
          </cell>
          <cell r="BA345" t="str">
            <v>FLEX</v>
          </cell>
          <cell r="BB345" t="str">
            <v>FLEX</v>
          </cell>
          <cell r="BC345" t="str">
            <v>FLEX</v>
          </cell>
          <cell r="BD345" t="str">
            <v>FLEX</v>
          </cell>
          <cell r="BE345" t="str">
            <v>FLEX</v>
          </cell>
        </row>
        <row r="346">
          <cell r="B346" t="str">
            <v>BOX SECTION</v>
          </cell>
        </row>
        <row r="347">
          <cell r="B347" t="str">
            <v>Productivity factor</v>
          </cell>
          <cell r="C347">
            <v>0.75</v>
          </cell>
          <cell r="D347">
            <v>0.75</v>
          </cell>
          <cell r="E347">
            <v>0.75</v>
          </cell>
          <cell r="F347">
            <v>0.75</v>
          </cell>
          <cell r="G347">
            <v>0.75</v>
          </cell>
          <cell r="H347">
            <v>0.75</v>
          </cell>
          <cell r="I347">
            <v>0.75</v>
          </cell>
          <cell r="J347">
            <v>0.75</v>
          </cell>
          <cell r="K347">
            <v>0.75</v>
          </cell>
          <cell r="L347">
            <v>0.75</v>
          </cell>
          <cell r="M347">
            <v>0.75</v>
          </cell>
          <cell r="N347">
            <v>0.75</v>
          </cell>
          <cell r="O347">
            <v>0.75</v>
          </cell>
          <cell r="P347">
            <v>0.75</v>
          </cell>
          <cell r="Q347">
            <v>0.75</v>
          </cell>
          <cell r="R347">
            <v>0.75</v>
          </cell>
          <cell r="S347">
            <v>0.75</v>
          </cell>
          <cell r="T347">
            <v>0.75</v>
          </cell>
          <cell r="U347">
            <v>0.75</v>
          </cell>
          <cell r="V347">
            <v>0.75</v>
          </cell>
          <cell r="W347">
            <v>0.75</v>
          </cell>
          <cell r="X347">
            <v>0.75</v>
          </cell>
          <cell r="Y347">
            <v>0.75</v>
          </cell>
          <cell r="Z347">
            <v>0.75</v>
          </cell>
          <cell r="AA347">
            <v>0.75</v>
          </cell>
          <cell r="AB347">
            <v>0.75</v>
          </cell>
          <cell r="AC347">
            <v>0.75</v>
          </cell>
          <cell r="AD347">
            <v>0.75</v>
          </cell>
          <cell r="AE347">
            <v>0.75</v>
          </cell>
          <cell r="AF347">
            <v>0.75</v>
          </cell>
          <cell r="AG347">
            <v>0.75</v>
          </cell>
          <cell r="AH347">
            <v>0.75</v>
          </cell>
          <cell r="AI347">
            <v>0.75</v>
          </cell>
          <cell r="AJ347">
            <v>0.75</v>
          </cell>
          <cell r="AK347">
            <v>0.75</v>
          </cell>
          <cell r="AL347">
            <v>0.75</v>
          </cell>
          <cell r="AM347">
            <v>0.75</v>
          </cell>
          <cell r="AN347">
            <v>0.75</v>
          </cell>
          <cell r="AO347">
            <v>0.75</v>
          </cell>
          <cell r="AP347">
            <v>0.75</v>
          </cell>
          <cell r="AQ347">
            <v>0.75</v>
          </cell>
          <cell r="AR347">
            <v>0.75</v>
          </cell>
          <cell r="AS347">
            <v>0.75</v>
          </cell>
          <cell r="AT347">
            <v>0.75</v>
          </cell>
          <cell r="AU347">
            <v>0.75</v>
          </cell>
          <cell r="AV347">
            <v>0.75</v>
          </cell>
          <cell r="AW347">
            <v>0.75</v>
          </cell>
          <cell r="AX347">
            <v>0.75</v>
          </cell>
          <cell r="AY347">
            <v>0.75</v>
          </cell>
          <cell r="AZ347">
            <v>0.75</v>
          </cell>
          <cell r="BA347">
            <v>0.75</v>
          </cell>
          <cell r="BB347">
            <v>0.75</v>
          </cell>
          <cell r="BC347">
            <v>0.75</v>
          </cell>
          <cell r="BD347">
            <v>0.75</v>
          </cell>
          <cell r="BE347">
            <v>0.75</v>
          </cell>
        </row>
        <row r="348">
          <cell r="B348" t="str">
            <v>Supervision % of DL</v>
          </cell>
          <cell r="C348">
            <v>0.03</v>
          </cell>
          <cell r="D348">
            <v>0.03</v>
          </cell>
          <cell r="E348">
            <v>0.03</v>
          </cell>
          <cell r="F348">
            <v>0.03</v>
          </cell>
          <cell r="G348">
            <v>0.03</v>
          </cell>
          <cell r="H348">
            <v>0.03</v>
          </cell>
          <cell r="I348">
            <v>0.03</v>
          </cell>
          <cell r="J348">
            <v>0.03</v>
          </cell>
          <cell r="K348">
            <v>0.03</v>
          </cell>
          <cell r="L348">
            <v>0.03</v>
          </cell>
          <cell r="M348">
            <v>0.03</v>
          </cell>
          <cell r="N348">
            <v>0.03</v>
          </cell>
          <cell r="O348">
            <v>0.03</v>
          </cell>
          <cell r="P348">
            <v>0.03</v>
          </cell>
          <cell r="Q348">
            <v>0.03</v>
          </cell>
          <cell r="R348">
            <v>0.03</v>
          </cell>
          <cell r="S348">
            <v>0.03</v>
          </cell>
          <cell r="T348">
            <v>0.03</v>
          </cell>
          <cell r="U348">
            <v>0.03</v>
          </cell>
          <cell r="V348">
            <v>0.03</v>
          </cell>
          <cell r="W348">
            <v>0.03</v>
          </cell>
          <cell r="X348">
            <v>0.03</v>
          </cell>
          <cell r="Y348">
            <v>0.03</v>
          </cell>
          <cell r="Z348">
            <v>0.03</v>
          </cell>
          <cell r="AA348">
            <v>0.03</v>
          </cell>
          <cell r="AB348">
            <v>0.03</v>
          </cell>
          <cell r="AC348">
            <v>0.03</v>
          </cell>
          <cell r="AD348">
            <v>0.03</v>
          </cell>
          <cell r="AE348">
            <v>0.03</v>
          </cell>
          <cell r="AF348">
            <v>0.03</v>
          </cell>
          <cell r="AG348">
            <v>0.03</v>
          </cell>
          <cell r="AH348">
            <v>0.03</v>
          </cell>
          <cell r="AI348">
            <v>0.03</v>
          </cell>
          <cell r="AJ348">
            <v>0.03</v>
          </cell>
          <cell r="AK348">
            <v>0.03</v>
          </cell>
          <cell r="AL348">
            <v>0.03</v>
          </cell>
          <cell r="AM348">
            <v>0.03</v>
          </cell>
          <cell r="AN348">
            <v>0.03</v>
          </cell>
          <cell r="AO348">
            <v>0.03</v>
          </cell>
          <cell r="AP348">
            <v>0.03</v>
          </cell>
          <cell r="AQ348">
            <v>0.03</v>
          </cell>
          <cell r="AR348">
            <v>0.03</v>
          </cell>
          <cell r="AS348">
            <v>0.03</v>
          </cell>
          <cell r="AT348">
            <v>0.03</v>
          </cell>
          <cell r="AU348">
            <v>0.03</v>
          </cell>
          <cell r="AV348">
            <v>0.03</v>
          </cell>
          <cell r="AW348">
            <v>0.03</v>
          </cell>
          <cell r="AX348">
            <v>0.03</v>
          </cell>
          <cell r="AY348">
            <v>0.03</v>
          </cell>
          <cell r="AZ348">
            <v>0.03</v>
          </cell>
          <cell r="BA348">
            <v>0.03</v>
          </cell>
          <cell r="BB348">
            <v>0.03</v>
          </cell>
          <cell r="BC348">
            <v>0.03</v>
          </cell>
          <cell r="BD348">
            <v>0.03</v>
          </cell>
          <cell r="BE348">
            <v>0.03</v>
          </cell>
        </row>
        <row r="349">
          <cell r="B349" t="str">
            <v>Stockroom/Dist/MH % of DL</v>
          </cell>
          <cell r="C349">
            <v>0.1</v>
          </cell>
          <cell r="D349">
            <v>0.1</v>
          </cell>
          <cell r="E349">
            <v>0.1</v>
          </cell>
          <cell r="F349">
            <v>0.1</v>
          </cell>
          <cell r="G349">
            <v>0.1</v>
          </cell>
          <cell r="H349">
            <v>0.1</v>
          </cell>
          <cell r="I349">
            <v>0.1</v>
          </cell>
          <cell r="J349">
            <v>0.1</v>
          </cell>
          <cell r="K349">
            <v>0.1</v>
          </cell>
          <cell r="L349">
            <v>0.1</v>
          </cell>
          <cell r="M349">
            <v>0.1</v>
          </cell>
          <cell r="N349">
            <v>0.1</v>
          </cell>
          <cell r="O349">
            <v>0.1</v>
          </cell>
          <cell r="P349">
            <v>0.1</v>
          </cell>
          <cell r="Q349">
            <v>0.1</v>
          </cell>
          <cell r="R349">
            <v>0.1</v>
          </cell>
          <cell r="S349">
            <v>0.1</v>
          </cell>
          <cell r="T349">
            <v>0.1</v>
          </cell>
          <cell r="U349">
            <v>0.1</v>
          </cell>
          <cell r="V349">
            <v>0.1</v>
          </cell>
          <cell r="W349">
            <v>0.1</v>
          </cell>
          <cell r="X349">
            <v>0.1</v>
          </cell>
          <cell r="Y349">
            <v>0.1</v>
          </cell>
          <cell r="Z349">
            <v>0.1</v>
          </cell>
          <cell r="AA349">
            <v>0.1</v>
          </cell>
          <cell r="AB349">
            <v>0.1</v>
          </cell>
          <cell r="AC349">
            <v>0.1</v>
          </cell>
          <cell r="AD349">
            <v>0.1</v>
          </cell>
          <cell r="AE349">
            <v>0.1</v>
          </cell>
          <cell r="AF349">
            <v>0.1</v>
          </cell>
          <cell r="AG349">
            <v>0.1</v>
          </cell>
          <cell r="AH349">
            <v>0.1</v>
          </cell>
          <cell r="AI349">
            <v>0.1</v>
          </cell>
          <cell r="AJ349">
            <v>0.1</v>
          </cell>
          <cell r="AK349">
            <v>0.1</v>
          </cell>
          <cell r="AL349">
            <v>0.1</v>
          </cell>
          <cell r="AM349">
            <v>0.1</v>
          </cell>
          <cell r="AN349">
            <v>0.1</v>
          </cell>
          <cell r="AO349">
            <v>0.1</v>
          </cell>
          <cell r="AP349">
            <v>0.1</v>
          </cell>
          <cell r="AQ349">
            <v>0.1</v>
          </cell>
          <cell r="AR349">
            <v>0.1</v>
          </cell>
          <cell r="AS349">
            <v>0.1</v>
          </cell>
          <cell r="AT349">
            <v>0.1</v>
          </cell>
          <cell r="AU349">
            <v>0.1</v>
          </cell>
          <cell r="AV349">
            <v>0.1</v>
          </cell>
          <cell r="AW349">
            <v>0.1</v>
          </cell>
          <cell r="AX349">
            <v>0.1</v>
          </cell>
          <cell r="AY349">
            <v>0.1</v>
          </cell>
          <cell r="AZ349">
            <v>0.1</v>
          </cell>
          <cell r="BA349">
            <v>0.1</v>
          </cell>
          <cell r="BB349">
            <v>0.1</v>
          </cell>
          <cell r="BC349">
            <v>0.1</v>
          </cell>
          <cell r="BD349">
            <v>0.1</v>
          </cell>
          <cell r="BE349">
            <v>0.1</v>
          </cell>
        </row>
        <row r="557">
          <cell r="B557" t="str">
            <v>ITEM1</v>
          </cell>
        </row>
        <row r="558">
          <cell r="B558" t="str">
            <v>ITEM2</v>
          </cell>
        </row>
        <row r="559">
          <cell r="B559" t="str">
            <v>ITEM3</v>
          </cell>
        </row>
        <row r="560">
          <cell r="B560" t="str">
            <v>ITEM4</v>
          </cell>
        </row>
        <row r="561">
          <cell r="B561" t="str">
            <v>ITEM5</v>
          </cell>
        </row>
        <row r="562">
          <cell r="B562" t="str">
            <v>ITEM6</v>
          </cell>
        </row>
        <row r="563">
          <cell r="B563" t="str">
            <v>ITEM7</v>
          </cell>
        </row>
        <row r="564">
          <cell r="B564" t="str">
            <v>ITEM8</v>
          </cell>
        </row>
        <row r="565">
          <cell r="B565" t="str">
            <v>ITEM9</v>
          </cell>
        </row>
        <row r="566">
          <cell r="B566" t="str">
            <v>ITEM10</v>
          </cell>
        </row>
        <row r="567">
          <cell r="B567" t="str">
            <v>ITEM11</v>
          </cell>
        </row>
        <row r="568">
          <cell r="B568" t="str">
            <v>ITEM12</v>
          </cell>
        </row>
        <row r="569">
          <cell r="B569" t="str">
            <v>ITEM13</v>
          </cell>
        </row>
        <row r="570">
          <cell r="B570" t="str">
            <v>ITEM14</v>
          </cell>
        </row>
        <row r="571">
          <cell r="B571" t="str">
            <v>ITEM15</v>
          </cell>
        </row>
        <row r="572">
          <cell r="B572" t="str">
            <v>ITEM16</v>
          </cell>
        </row>
        <row r="573">
          <cell r="B573" t="str">
            <v>ITEM17</v>
          </cell>
        </row>
        <row r="574">
          <cell r="B574" t="str">
            <v>ITEM18</v>
          </cell>
        </row>
        <row r="575">
          <cell r="B575" t="str">
            <v>ITEM19</v>
          </cell>
        </row>
        <row r="576">
          <cell r="B576" t="str">
            <v>ITEM20</v>
          </cell>
        </row>
        <row r="577">
          <cell r="B577" t="str">
            <v>ITEM21</v>
          </cell>
        </row>
        <row r="578">
          <cell r="B578" t="str">
            <v>ITEM22</v>
          </cell>
        </row>
        <row r="579">
          <cell r="B579" t="str">
            <v>ITEM23</v>
          </cell>
        </row>
        <row r="580">
          <cell r="B580" t="str">
            <v>ITEM24</v>
          </cell>
        </row>
        <row r="581">
          <cell r="B581" t="str">
            <v>ITEM25</v>
          </cell>
        </row>
        <row r="582">
          <cell r="B582" t="str">
            <v>ITEM26</v>
          </cell>
        </row>
        <row r="583">
          <cell r="B583" t="str">
            <v>ITEM27</v>
          </cell>
        </row>
        <row r="584">
          <cell r="B584" t="str">
            <v>ITEM28</v>
          </cell>
        </row>
        <row r="585">
          <cell r="B585" t="str">
            <v>ITEM29</v>
          </cell>
        </row>
        <row r="586">
          <cell r="B586" t="str">
            <v>ITEM30</v>
          </cell>
        </row>
      </sheetData>
      <sheetData sheetId="13" refreshError="1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Cap Sum -To Waters"/>
      <sheetName val="(1)Cap Sum level loading"/>
      <sheetName val="Sheet2"/>
      <sheetName val="(1)Cap Sum"/>
      <sheetName val="2 Capacity cal w HC and Testers"/>
      <sheetName val="3 Tester Cap "/>
      <sheetName val="Waters Calender"/>
      <sheetName val="3 Tester Cap +Spares"/>
      <sheetName val="Sheet5"/>
      <sheetName val="Spare Forecast"/>
      <sheetName val="Sheet4"/>
      <sheetName val="Forecast Instrument"/>
      <sheetName val="Capacity Loading_Line Chart"/>
      <sheetName val="Rev tracke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2AFE3-9769-47C1-A749-0807F7C3E85D}">
  <sheetPr filterMode="1"/>
  <dimension ref="B1:AN386"/>
  <sheetViews>
    <sheetView showGridLines="0" tabSelected="1" zoomScale="55" zoomScaleNormal="55" workbookViewId="0">
      <pane xSplit="4" ySplit="4" topLeftCell="E51" activePane="bottomRight" state="frozen"/>
      <selection pane="topRight" activeCell="E1" sqref="E1"/>
      <selection pane="bottomLeft" activeCell="A4" sqref="A4"/>
      <selection pane="bottomRight" activeCell="N179" sqref="N179"/>
    </sheetView>
  </sheetViews>
  <sheetFormatPr defaultColWidth="8.85546875" defaultRowHeight="15"/>
  <cols>
    <col min="1" max="1" width="3.28515625" style="221" customWidth="1"/>
    <col min="2" max="2" width="15.140625" style="221" customWidth="1"/>
    <col min="3" max="4" width="18.28515625" style="222" customWidth="1"/>
    <col min="5" max="5" width="38.5703125" style="223" customWidth="1"/>
    <col min="6" max="6" width="16.85546875" style="224" customWidth="1"/>
    <col min="7" max="7" width="13.42578125" style="224" customWidth="1"/>
    <col min="8" max="8" width="6.140625" style="221" customWidth="1"/>
    <col min="9" max="9" width="9.5703125" style="225" customWidth="1"/>
    <col min="10" max="10" width="12.7109375" style="226" customWidth="1"/>
    <col min="11" max="11" width="5.42578125" style="221" customWidth="1"/>
    <col min="12" max="13" width="13.140625" style="221" customWidth="1"/>
    <col min="14" max="14" width="16" style="221" customWidth="1"/>
    <col min="15" max="15" width="15.42578125" style="233" customWidth="1"/>
    <col min="16" max="16" width="8.85546875" style="249" customWidth="1"/>
    <col min="17" max="17" width="19.140625" style="228" customWidth="1"/>
    <col min="18" max="18" width="15.42578125" style="233" customWidth="1"/>
    <col min="19" max="19" width="8.85546875" style="249" customWidth="1"/>
    <col min="20" max="20" width="19.140625" style="228" customWidth="1"/>
    <col min="21" max="21" width="15.42578125" style="233" customWidth="1"/>
    <col min="22" max="22" width="8.85546875" style="249" customWidth="1"/>
    <col min="23" max="23" width="19.140625" style="228" customWidth="1"/>
    <col min="24" max="24" width="15.42578125" style="233" customWidth="1"/>
    <col min="25" max="25" width="8.85546875" style="249" customWidth="1"/>
    <col min="26" max="26" width="19.140625" style="228" customWidth="1"/>
    <col min="27" max="27" width="15.42578125" style="233" customWidth="1"/>
    <col min="28" max="28" width="8.85546875" style="249" customWidth="1"/>
    <col min="29" max="29" width="19.140625" style="228" customWidth="1"/>
    <col min="30" max="30" width="15.42578125" style="233" customWidth="1"/>
    <col min="31" max="31" width="8.85546875" style="249" customWidth="1"/>
    <col min="32" max="32" width="19.140625" style="228" customWidth="1"/>
    <col min="33" max="33" width="15.42578125" style="233" customWidth="1"/>
    <col min="34" max="34" width="8.85546875" style="249" customWidth="1"/>
    <col min="35" max="35" width="19.140625" style="228" customWidth="1"/>
    <col min="36" max="36" width="23.5703125" style="221" customWidth="1"/>
    <col min="37" max="37" width="69.85546875" style="324" bestFit="1" customWidth="1"/>
    <col min="38" max="16384" width="8.85546875" style="221"/>
  </cols>
  <sheetData>
    <row r="1" spans="2:37">
      <c r="N1" s="224"/>
      <c r="O1" s="227"/>
      <c r="R1" s="227"/>
      <c r="U1" s="227"/>
      <c r="X1" s="227"/>
      <c r="AA1" s="227"/>
      <c r="AD1" s="227"/>
      <c r="AG1" s="227"/>
    </row>
    <row r="2" spans="2:37" ht="31.5" customHeight="1">
      <c r="B2" s="335" t="s">
        <v>223</v>
      </c>
      <c r="C2" s="335"/>
      <c r="D2" s="335"/>
      <c r="E2" s="223" t="s">
        <v>299</v>
      </c>
      <c r="N2" s="323" t="s">
        <v>224</v>
      </c>
      <c r="O2" s="329">
        <v>26</v>
      </c>
      <c r="P2" s="329"/>
      <c r="Q2" s="329"/>
      <c r="R2" s="329">
        <f>'Waters Calender'!H5</f>
        <v>19</v>
      </c>
      <c r="S2" s="329"/>
      <c r="T2" s="329"/>
      <c r="U2" s="329">
        <f>'Waters Calender'!I5</f>
        <v>19</v>
      </c>
      <c r="V2" s="329"/>
      <c r="W2" s="329"/>
      <c r="X2" s="329">
        <f>'Waters Calender'!J5</f>
        <v>25</v>
      </c>
      <c r="Y2" s="329"/>
      <c r="Z2" s="329"/>
      <c r="AA2" s="329">
        <f>'Waters Calender'!K5</f>
        <v>20</v>
      </c>
      <c r="AB2" s="329"/>
      <c r="AC2" s="329"/>
      <c r="AD2" s="329">
        <f>'Waters Calender'!L5</f>
        <v>19</v>
      </c>
      <c r="AE2" s="329"/>
      <c r="AF2" s="329"/>
      <c r="AG2" s="329">
        <f>'Waters Calender'!M5</f>
        <v>24</v>
      </c>
      <c r="AH2" s="329"/>
      <c r="AI2" s="329"/>
      <c r="AJ2" s="317"/>
      <c r="AK2" s="325"/>
    </row>
    <row r="3" spans="2:37" ht="31.5" customHeight="1">
      <c r="B3" s="320"/>
      <c r="C3" s="320"/>
      <c r="D3" s="320"/>
      <c r="N3" s="323" t="s">
        <v>222</v>
      </c>
      <c r="O3" s="330" t="s">
        <v>91</v>
      </c>
      <c r="P3" s="330"/>
      <c r="Q3" s="330"/>
      <c r="R3" s="328" t="s">
        <v>92</v>
      </c>
      <c r="S3" s="328"/>
      <c r="T3" s="328"/>
      <c r="U3" s="328" t="s">
        <v>93</v>
      </c>
      <c r="V3" s="328"/>
      <c r="W3" s="328"/>
      <c r="X3" s="328" t="s">
        <v>94</v>
      </c>
      <c r="Y3" s="328"/>
      <c r="Z3" s="328"/>
      <c r="AA3" s="331" t="s">
        <v>95</v>
      </c>
      <c r="AB3" s="331"/>
      <c r="AC3" s="331"/>
      <c r="AD3" s="328" t="s">
        <v>96</v>
      </c>
      <c r="AE3" s="328"/>
      <c r="AF3" s="328"/>
      <c r="AG3" s="328" t="s">
        <v>97</v>
      </c>
      <c r="AH3" s="328"/>
      <c r="AI3" s="328"/>
      <c r="AJ3" s="317"/>
      <c r="AK3" s="325"/>
    </row>
    <row r="4" spans="2:37" ht="60">
      <c r="B4" s="251" t="s">
        <v>0</v>
      </c>
      <c r="C4" s="275" t="s">
        <v>225</v>
      </c>
      <c r="D4" s="275" t="s">
        <v>226</v>
      </c>
      <c r="E4" s="276" t="s">
        <v>23</v>
      </c>
      <c r="F4" s="277" t="s">
        <v>227</v>
      </c>
      <c r="G4" s="277" t="s">
        <v>15</v>
      </c>
      <c r="H4" s="277" t="s">
        <v>16</v>
      </c>
      <c r="I4" s="278" t="s">
        <v>20</v>
      </c>
      <c r="J4" s="253" t="s">
        <v>19</v>
      </c>
      <c r="K4" s="252" t="s">
        <v>21</v>
      </c>
      <c r="L4" s="252" t="s">
        <v>22</v>
      </c>
      <c r="M4" s="254" t="s">
        <v>121</v>
      </c>
      <c r="N4" s="252" t="s">
        <v>85</v>
      </c>
      <c r="O4" s="255" t="s">
        <v>298</v>
      </c>
      <c r="P4" s="256" t="s">
        <v>228</v>
      </c>
      <c r="Q4" s="256" t="s">
        <v>229</v>
      </c>
      <c r="R4" s="255" t="s">
        <v>298</v>
      </c>
      <c r="S4" s="256" t="s">
        <v>228</v>
      </c>
      <c r="T4" s="256" t="s">
        <v>297</v>
      </c>
      <c r="U4" s="255" t="s">
        <v>298</v>
      </c>
      <c r="V4" s="256" t="s">
        <v>228</v>
      </c>
      <c r="W4" s="256" t="s">
        <v>297</v>
      </c>
      <c r="X4" s="255" t="s">
        <v>298</v>
      </c>
      <c r="Y4" s="256" t="s">
        <v>228</v>
      </c>
      <c r="Z4" s="256" t="s">
        <v>297</v>
      </c>
      <c r="AA4" s="255" t="s">
        <v>298</v>
      </c>
      <c r="AB4" s="256" t="s">
        <v>228</v>
      </c>
      <c r="AC4" s="256" t="s">
        <v>297</v>
      </c>
      <c r="AD4" s="255" t="s">
        <v>298</v>
      </c>
      <c r="AE4" s="256" t="s">
        <v>228</v>
      </c>
      <c r="AF4" s="256" t="s">
        <v>297</v>
      </c>
      <c r="AG4" s="255" t="s">
        <v>298</v>
      </c>
      <c r="AH4" s="256" t="s">
        <v>228</v>
      </c>
      <c r="AI4" s="256" t="s">
        <v>297</v>
      </c>
      <c r="AJ4" s="326" t="s">
        <v>230</v>
      </c>
      <c r="AK4" s="326" t="s">
        <v>18</v>
      </c>
    </row>
    <row r="5" spans="2:37" s="222" customFormat="1" ht="33" customHeight="1">
      <c r="B5" s="336" t="s">
        <v>1</v>
      </c>
      <c r="C5" s="279" t="s">
        <v>1</v>
      </c>
      <c r="D5" s="257" t="s">
        <v>11</v>
      </c>
      <c r="E5" s="267" t="s">
        <v>84</v>
      </c>
      <c r="F5" s="268" t="s">
        <v>27</v>
      </c>
      <c r="G5" s="268" t="s">
        <v>27</v>
      </c>
      <c r="H5" s="257">
        <v>2</v>
      </c>
      <c r="I5" s="280">
        <v>0.2</v>
      </c>
      <c r="J5" s="259">
        <v>0.98</v>
      </c>
      <c r="K5" s="258">
        <v>1</v>
      </c>
      <c r="L5" s="258">
        <v>8</v>
      </c>
      <c r="M5" s="260">
        <f t="shared" ref="M5:M16" si="0">H5*K5*L5</f>
        <v>16</v>
      </c>
      <c r="N5" s="260">
        <f t="shared" ref="N5:N36" si="1">(M5/I5)*J5</f>
        <v>78.400000000000006</v>
      </c>
      <c r="O5" s="261">
        <f>N5*$O$2</f>
        <v>2038.4</v>
      </c>
      <c r="P5" s="250">
        <f>VLOOKUP(D5,Forecast!B$1:H$27,7,FALSE)</f>
        <v>15</v>
      </c>
      <c r="Q5" s="262">
        <f>SUM(P5:P9)/O5</f>
        <v>7.3587127158555726E-3</v>
      </c>
      <c r="R5" s="261">
        <f>N5*$R$2</f>
        <v>1489.6000000000001</v>
      </c>
      <c r="S5" s="250">
        <f>VLOOKUP(D5,Forecast!$B$1:$I$27,8,FALSE)</f>
        <v>38</v>
      </c>
      <c r="T5" s="262">
        <f>SUM(S5:S9)/R5</f>
        <v>4.6321160042964549E-2</v>
      </c>
      <c r="U5" s="261">
        <f>N5*$U$2</f>
        <v>1489.6000000000001</v>
      </c>
      <c r="V5" s="250">
        <f>VLOOKUP(D5,Forecast!B$1:J$27,9,FALSE)</f>
        <v>24</v>
      </c>
      <c r="W5" s="262">
        <f>SUM(V5:V9)/U5</f>
        <v>1.8125671321160042E-2</v>
      </c>
      <c r="X5" s="261">
        <f>N5*$X$2</f>
        <v>1960.0000000000002</v>
      </c>
      <c r="Y5" s="250">
        <f>VLOOKUP(D5,Forecast!B$1:K$27,10,FALSE)</f>
        <v>0</v>
      </c>
      <c r="Z5" s="262">
        <f>SUM(Y5:Y9)/X5</f>
        <v>0</v>
      </c>
      <c r="AA5" s="261">
        <f>N5*$AA$2</f>
        <v>1568</v>
      </c>
      <c r="AB5" s="250">
        <f>VLOOKUP(D5,Forecast!B$1:L$27,11,FALSE)</f>
        <v>26</v>
      </c>
      <c r="AC5" s="262">
        <f>SUM(AB5:AB9)/AA5</f>
        <v>2.8698979591836735E-2</v>
      </c>
      <c r="AD5" s="261">
        <f>N5*$AD$2</f>
        <v>1489.6000000000001</v>
      </c>
      <c r="AE5" s="250">
        <f>VLOOKUP(D5,Forecast!B$1:M$27,12,FALSE)</f>
        <v>26</v>
      </c>
      <c r="AF5" s="262">
        <f>SUM(AE5:AE9)/AD5</f>
        <v>2.9538131041890438E-2</v>
      </c>
      <c r="AG5" s="261">
        <f>N5*$AG$2</f>
        <v>1881.6000000000001</v>
      </c>
      <c r="AH5" s="250">
        <f>VLOOKUP(D5,Forecast!B$1:N$27,13,FALSE)</f>
        <v>25</v>
      </c>
      <c r="AI5" s="262">
        <f>SUM(AH5:AH9)/AG5</f>
        <v>2.2321428571428568E-2</v>
      </c>
      <c r="AJ5" s="287" t="s">
        <v>230</v>
      </c>
      <c r="AK5" s="325" t="s">
        <v>86</v>
      </c>
    </row>
    <row r="6" spans="2:37" s="222" customFormat="1" ht="33" hidden="1" customHeight="1">
      <c r="B6" s="336"/>
      <c r="C6" s="279" t="s">
        <v>1</v>
      </c>
      <c r="D6" s="257" t="s">
        <v>246</v>
      </c>
      <c r="E6" s="267" t="s">
        <v>84</v>
      </c>
      <c r="F6" s="268" t="s">
        <v>27</v>
      </c>
      <c r="G6" s="268" t="s">
        <v>27</v>
      </c>
      <c r="H6" s="257">
        <v>2</v>
      </c>
      <c r="I6" s="280">
        <v>0.2</v>
      </c>
      <c r="J6" s="259">
        <v>0.98</v>
      </c>
      <c r="K6" s="258">
        <v>1</v>
      </c>
      <c r="L6" s="258">
        <v>8</v>
      </c>
      <c r="M6" s="260">
        <f t="shared" si="0"/>
        <v>16</v>
      </c>
      <c r="N6" s="260">
        <f t="shared" si="1"/>
        <v>78.400000000000006</v>
      </c>
      <c r="O6" s="261">
        <f t="shared" ref="O6:O75" si="2">N6*$O$2</f>
        <v>2038.4</v>
      </c>
      <c r="P6" s="250">
        <v>0</v>
      </c>
      <c r="Q6" s="262"/>
      <c r="R6" s="261">
        <f t="shared" ref="R6:R69" si="3">N6*$R$2</f>
        <v>1489.6000000000001</v>
      </c>
      <c r="S6" s="250">
        <f>VLOOKUP(D6,Forecast!$B$1:$I$27,8,FALSE)</f>
        <v>11</v>
      </c>
      <c r="T6" s="262"/>
      <c r="U6" s="261">
        <f t="shared" ref="U6:U69" si="4">N6*$U$2</f>
        <v>1489.6000000000001</v>
      </c>
      <c r="V6" s="250">
        <f>VLOOKUP(D6,Forecast!B$1:J$27,9,FALSE)</f>
        <v>0</v>
      </c>
      <c r="W6" s="262"/>
      <c r="X6" s="261">
        <f t="shared" ref="X6:X69" si="5">N6*$X$2</f>
        <v>1960.0000000000002</v>
      </c>
      <c r="Y6" s="250">
        <f>VLOOKUP(D6,Forecast!B$1:K$27,10,FALSE)</f>
        <v>0</v>
      </c>
      <c r="Z6" s="262"/>
      <c r="AA6" s="261">
        <f t="shared" ref="AA6:AA69" si="6">N6*$AA$2</f>
        <v>1568</v>
      </c>
      <c r="AB6" s="250">
        <f>VLOOKUP(D6,Forecast!B$1:L$27,11,FALSE)</f>
        <v>7</v>
      </c>
      <c r="AC6" s="262"/>
      <c r="AD6" s="261">
        <f t="shared" ref="AD6:AD69" si="7">N6*$AD$2</f>
        <v>1489.6000000000001</v>
      </c>
      <c r="AE6" s="250">
        <f>VLOOKUP(D6,Forecast!B$1:M$27,12,FALSE)</f>
        <v>6</v>
      </c>
      <c r="AF6" s="262"/>
      <c r="AG6" s="261">
        <f t="shared" ref="AG6:AG69" si="8">N6*$AG$2</f>
        <v>1881.6000000000001</v>
      </c>
      <c r="AH6" s="250">
        <f>VLOOKUP(D6,Forecast!B$1:N$27,13,FALSE)</f>
        <v>6</v>
      </c>
      <c r="AI6" s="262"/>
      <c r="AJ6" s="264"/>
      <c r="AK6" s="325"/>
    </row>
    <row r="7" spans="2:37" s="222" customFormat="1" ht="33" hidden="1" customHeight="1">
      <c r="B7" s="336"/>
      <c r="C7" s="279" t="s">
        <v>1</v>
      </c>
      <c r="D7" s="257" t="s">
        <v>247</v>
      </c>
      <c r="E7" s="267" t="s">
        <v>84</v>
      </c>
      <c r="F7" s="268" t="s">
        <v>27</v>
      </c>
      <c r="G7" s="268" t="s">
        <v>27</v>
      </c>
      <c r="H7" s="257">
        <v>2</v>
      </c>
      <c r="I7" s="280">
        <v>0.2</v>
      </c>
      <c r="J7" s="259">
        <v>0.98</v>
      </c>
      <c r="K7" s="258">
        <v>1</v>
      </c>
      <c r="L7" s="258">
        <v>8</v>
      </c>
      <c r="M7" s="260">
        <f t="shared" si="0"/>
        <v>16</v>
      </c>
      <c r="N7" s="260">
        <f t="shared" si="1"/>
        <v>78.400000000000006</v>
      </c>
      <c r="O7" s="261">
        <f t="shared" si="2"/>
        <v>2038.4</v>
      </c>
      <c r="P7" s="250">
        <f>VLOOKUP(D7,Forecast!B$1:H$27,7,FALSE)</f>
        <v>0</v>
      </c>
      <c r="Q7" s="262"/>
      <c r="R7" s="261">
        <f t="shared" si="3"/>
        <v>1489.6000000000001</v>
      </c>
      <c r="S7" s="250">
        <f>VLOOKUP(D7,Forecast!$B$1:$I$27,8,FALSE)</f>
        <v>20</v>
      </c>
      <c r="T7" s="262"/>
      <c r="U7" s="261">
        <f t="shared" si="4"/>
        <v>1489.6000000000001</v>
      </c>
      <c r="V7" s="250">
        <f>VLOOKUP(D7,Forecast!B$1:J$27,9,FALSE)</f>
        <v>3</v>
      </c>
      <c r="W7" s="262"/>
      <c r="X7" s="261">
        <f t="shared" si="5"/>
        <v>1960.0000000000002</v>
      </c>
      <c r="Y7" s="250">
        <f>VLOOKUP(D7,Forecast!B$1:K$27,10,FALSE)</f>
        <v>0</v>
      </c>
      <c r="Z7" s="262"/>
      <c r="AA7" s="261">
        <f t="shared" si="6"/>
        <v>1568</v>
      </c>
      <c r="AB7" s="250">
        <f>VLOOKUP(D7,Forecast!B$1:L$27,11,FALSE)</f>
        <v>12</v>
      </c>
      <c r="AC7" s="262"/>
      <c r="AD7" s="261">
        <f t="shared" si="7"/>
        <v>1489.6000000000001</v>
      </c>
      <c r="AE7" s="250">
        <f>VLOOKUP(D7,Forecast!B$1:M$27,12,FALSE)</f>
        <v>12</v>
      </c>
      <c r="AF7" s="262"/>
      <c r="AG7" s="261">
        <f t="shared" si="8"/>
        <v>1881.6000000000001</v>
      </c>
      <c r="AH7" s="250">
        <f>VLOOKUP(D7,Forecast!B$1:N$27,13,FALSE)</f>
        <v>11</v>
      </c>
      <c r="AI7" s="262"/>
      <c r="AJ7" s="264"/>
      <c r="AK7" s="325"/>
    </row>
    <row r="8" spans="2:37" s="222" customFormat="1" ht="33" hidden="1" customHeight="1">
      <c r="B8" s="336"/>
      <c r="C8" s="279" t="s">
        <v>1</v>
      </c>
      <c r="D8" s="257" t="s">
        <v>248</v>
      </c>
      <c r="E8" s="267" t="s">
        <v>84</v>
      </c>
      <c r="F8" s="268" t="s">
        <v>27</v>
      </c>
      <c r="G8" s="268" t="s">
        <v>27</v>
      </c>
      <c r="H8" s="257">
        <v>2</v>
      </c>
      <c r="I8" s="280">
        <v>0.2</v>
      </c>
      <c r="J8" s="259">
        <v>0.98</v>
      </c>
      <c r="K8" s="258">
        <v>1</v>
      </c>
      <c r="L8" s="258">
        <v>8</v>
      </c>
      <c r="M8" s="260">
        <f t="shared" si="0"/>
        <v>16</v>
      </c>
      <c r="N8" s="260">
        <f t="shared" si="1"/>
        <v>78.400000000000006</v>
      </c>
      <c r="O8" s="261">
        <f t="shared" si="2"/>
        <v>2038.4</v>
      </c>
      <c r="P8" s="250">
        <v>0</v>
      </c>
      <c r="Q8" s="262"/>
      <c r="R8" s="261">
        <f t="shared" si="3"/>
        <v>1489.6000000000001</v>
      </c>
      <c r="S8" s="250">
        <f>VLOOKUP(D8,Forecast!$B$1:$I$27,8,FALSE)</f>
        <v>0</v>
      </c>
      <c r="T8" s="262"/>
      <c r="U8" s="261">
        <f t="shared" si="4"/>
        <v>1489.6000000000001</v>
      </c>
      <c r="V8" s="250">
        <f>VLOOKUP(D8,Forecast!B$1:J$27,9,FALSE)</f>
        <v>0</v>
      </c>
      <c r="W8" s="262"/>
      <c r="X8" s="261">
        <f t="shared" si="5"/>
        <v>1960.0000000000002</v>
      </c>
      <c r="Y8" s="250">
        <f>VLOOKUP(D8,Forecast!B$1:K$27,10,FALSE)</f>
        <v>0</v>
      </c>
      <c r="Z8" s="262"/>
      <c r="AA8" s="261">
        <f t="shared" si="6"/>
        <v>1568</v>
      </c>
      <c r="AB8" s="250">
        <f>VLOOKUP(D8,Forecast!B$1:L$27,11,FALSE)</f>
        <v>0</v>
      </c>
      <c r="AC8" s="262"/>
      <c r="AD8" s="261">
        <f t="shared" si="7"/>
        <v>1489.6000000000001</v>
      </c>
      <c r="AE8" s="250">
        <f>VLOOKUP(D8,Forecast!B$1:M$27,12,FALSE)</f>
        <v>0</v>
      </c>
      <c r="AF8" s="262"/>
      <c r="AG8" s="261">
        <f t="shared" si="8"/>
        <v>1881.6000000000001</v>
      </c>
      <c r="AH8" s="250">
        <f>VLOOKUP(D8,Forecast!B$1:N$27,13,FALSE)</f>
        <v>0</v>
      </c>
      <c r="AI8" s="262"/>
      <c r="AJ8" s="264"/>
      <c r="AK8" s="325"/>
    </row>
    <row r="9" spans="2:37" s="222" customFormat="1" ht="33" hidden="1" customHeight="1">
      <c r="B9" s="336"/>
      <c r="C9" s="279" t="s">
        <v>231</v>
      </c>
      <c r="D9" s="286" t="s">
        <v>232</v>
      </c>
      <c r="E9" s="267" t="s">
        <v>84</v>
      </c>
      <c r="F9" s="268" t="s">
        <v>27</v>
      </c>
      <c r="G9" s="268" t="s">
        <v>27</v>
      </c>
      <c r="H9" s="257">
        <v>2</v>
      </c>
      <c r="I9" s="280">
        <v>0.2</v>
      </c>
      <c r="J9" s="259">
        <v>0.98</v>
      </c>
      <c r="K9" s="258">
        <v>1</v>
      </c>
      <c r="L9" s="258">
        <v>8</v>
      </c>
      <c r="M9" s="260">
        <f t="shared" si="0"/>
        <v>16</v>
      </c>
      <c r="N9" s="260">
        <f t="shared" si="1"/>
        <v>78.400000000000006</v>
      </c>
      <c r="O9" s="261">
        <f t="shared" si="2"/>
        <v>2038.4</v>
      </c>
      <c r="P9" s="250">
        <v>0</v>
      </c>
      <c r="Q9" s="262"/>
      <c r="R9" s="261">
        <f t="shared" si="3"/>
        <v>1489.6000000000001</v>
      </c>
      <c r="S9" s="250">
        <v>0</v>
      </c>
      <c r="T9" s="262"/>
      <c r="U9" s="261">
        <f t="shared" si="4"/>
        <v>1489.6000000000001</v>
      </c>
      <c r="V9" s="250">
        <v>0</v>
      </c>
      <c r="W9" s="262"/>
      <c r="X9" s="261">
        <f t="shared" si="5"/>
        <v>1960.0000000000002</v>
      </c>
      <c r="Y9" s="250">
        <v>0</v>
      </c>
      <c r="Z9" s="262"/>
      <c r="AA9" s="261">
        <f t="shared" si="6"/>
        <v>1568</v>
      </c>
      <c r="AB9" s="250">
        <v>0</v>
      </c>
      <c r="AC9" s="262"/>
      <c r="AD9" s="261">
        <f t="shared" si="7"/>
        <v>1489.6000000000001</v>
      </c>
      <c r="AE9" s="250">
        <v>0</v>
      </c>
      <c r="AF9" s="262"/>
      <c r="AG9" s="261">
        <f t="shared" si="8"/>
        <v>1881.6000000000001</v>
      </c>
      <c r="AH9" s="250">
        <v>0</v>
      </c>
      <c r="AI9" s="262"/>
      <c r="AJ9" s="264"/>
      <c r="AK9" s="325"/>
    </row>
    <row r="10" spans="2:37" ht="33" customHeight="1">
      <c r="B10" s="336"/>
      <c r="C10" s="279" t="s">
        <v>1</v>
      </c>
      <c r="D10" s="257" t="s">
        <v>11</v>
      </c>
      <c r="E10" s="267" t="s">
        <v>26</v>
      </c>
      <c r="F10" s="268" t="s">
        <v>28</v>
      </c>
      <c r="G10" s="268" t="s">
        <v>28</v>
      </c>
      <c r="H10" s="257">
        <v>1</v>
      </c>
      <c r="I10" s="280">
        <v>0.11</v>
      </c>
      <c r="J10" s="259">
        <v>0.98</v>
      </c>
      <c r="K10" s="258">
        <v>1</v>
      </c>
      <c r="L10" s="258">
        <v>8</v>
      </c>
      <c r="M10" s="260">
        <f t="shared" si="0"/>
        <v>8</v>
      </c>
      <c r="N10" s="260">
        <f t="shared" si="1"/>
        <v>71.27272727272728</v>
      </c>
      <c r="O10" s="261">
        <f t="shared" si="2"/>
        <v>1853.0909090909092</v>
      </c>
      <c r="P10" s="250">
        <f>VLOOKUP(D10,Forecast!B$1:H$27,7,FALSE)</f>
        <v>15</v>
      </c>
      <c r="Q10" s="262">
        <f>SUM(P10:P13)/O10</f>
        <v>8.0945839874411295E-3</v>
      </c>
      <c r="R10" s="261">
        <f t="shared" si="3"/>
        <v>1354.1818181818182</v>
      </c>
      <c r="S10" s="250">
        <f>VLOOKUP(D10,Forecast!$B$1:$I$27,8,FALSE)</f>
        <v>38</v>
      </c>
      <c r="T10" s="262">
        <f>SUM(S10:S13)/R10</f>
        <v>5.0953276047261006E-2</v>
      </c>
      <c r="U10" s="261">
        <f t="shared" si="4"/>
        <v>1354.1818181818182</v>
      </c>
      <c r="V10" s="250">
        <f>VLOOKUP(D10,Forecast!B$1:J$27,9,FALSE)</f>
        <v>24</v>
      </c>
      <c r="W10" s="262">
        <f>SUM(V10:V13)/U10</f>
        <v>1.9938238453276046E-2</v>
      </c>
      <c r="X10" s="261">
        <f t="shared" si="5"/>
        <v>1781.818181818182</v>
      </c>
      <c r="Y10" s="250">
        <f>VLOOKUP(D10,Forecast!B$1:K$27,10,FALSE)</f>
        <v>0</v>
      </c>
      <c r="Z10" s="262">
        <f>SUM(Y10:Y13)/X10</f>
        <v>0</v>
      </c>
      <c r="AA10" s="261">
        <f t="shared" si="6"/>
        <v>1425.4545454545455</v>
      </c>
      <c r="AB10" s="250">
        <f>VLOOKUP(D10,Forecast!B$1:L$27,11,FALSE)</f>
        <v>26</v>
      </c>
      <c r="AC10" s="262">
        <f>SUM(AB10:AB13)/AA10</f>
        <v>3.1568877551020405E-2</v>
      </c>
      <c r="AD10" s="261">
        <f t="shared" si="7"/>
        <v>1354.1818181818182</v>
      </c>
      <c r="AE10" s="250">
        <f>VLOOKUP(D10,Forecast!B$1:M$27,12,FALSE)</f>
        <v>26</v>
      </c>
      <c r="AF10" s="262">
        <f>SUM(AE10:AE13)/AD10</f>
        <v>3.2491944146079484E-2</v>
      </c>
      <c r="AG10" s="261">
        <f t="shared" si="8"/>
        <v>1710.5454545454547</v>
      </c>
      <c r="AH10" s="250">
        <f>VLOOKUP(D10,Forecast!B$1:N$27,13,FALSE)</f>
        <v>25</v>
      </c>
      <c r="AI10" s="262">
        <f>SUM(AH10:AH13)/AG10</f>
        <v>2.4553571428571425E-2</v>
      </c>
      <c r="AJ10" s="218" t="s">
        <v>240</v>
      </c>
      <c r="AK10" s="325"/>
    </row>
    <row r="11" spans="2:37" ht="33" hidden="1" customHeight="1">
      <c r="B11" s="336"/>
      <c r="C11" s="279" t="s">
        <v>1</v>
      </c>
      <c r="D11" s="257" t="s">
        <v>246</v>
      </c>
      <c r="E11" s="267" t="s">
        <v>26</v>
      </c>
      <c r="F11" s="268" t="s">
        <v>28</v>
      </c>
      <c r="G11" s="268" t="s">
        <v>28</v>
      </c>
      <c r="H11" s="257">
        <v>1</v>
      </c>
      <c r="I11" s="280">
        <v>0.11</v>
      </c>
      <c r="J11" s="259">
        <v>0.98</v>
      </c>
      <c r="K11" s="258">
        <v>1</v>
      </c>
      <c r="L11" s="258">
        <v>8</v>
      </c>
      <c r="M11" s="260">
        <f t="shared" si="0"/>
        <v>8</v>
      </c>
      <c r="N11" s="260">
        <f t="shared" si="1"/>
        <v>71.27272727272728</v>
      </c>
      <c r="O11" s="261">
        <f t="shared" si="2"/>
        <v>1853.0909090909092</v>
      </c>
      <c r="P11" s="250">
        <f>VLOOKUP(D11,Forecast!B$1:H$27,7,FALSE)</f>
        <v>0</v>
      </c>
      <c r="Q11" s="265"/>
      <c r="R11" s="261">
        <f t="shared" si="3"/>
        <v>1354.1818181818182</v>
      </c>
      <c r="S11" s="250">
        <f>VLOOKUP(D11,Forecast!$B$1:$I$27,8,FALSE)</f>
        <v>11</v>
      </c>
      <c r="T11" s="265"/>
      <c r="U11" s="261">
        <f t="shared" si="4"/>
        <v>1354.1818181818182</v>
      </c>
      <c r="V11" s="250">
        <f>VLOOKUP(D11,Forecast!B$1:J$27,9,FALSE)</f>
        <v>0</v>
      </c>
      <c r="W11" s="265"/>
      <c r="X11" s="261">
        <f t="shared" si="5"/>
        <v>1781.818181818182</v>
      </c>
      <c r="Y11" s="250">
        <f>VLOOKUP(D11,Forecast!B$1:K$27,10,FALSE)</f>
        <v>0</v>
      </c>
      <c r="Z11" s="265"/>
      <c r="AA11" s="261">
        <f t="shared" si="6"/>
        <v>1425.4545454545455</v>
      </c>
      <c r="AB11" s="250">
        <f>VLOOKUP(D11,Forecast!B$1:L$27,11,FALSE)</f>
        <v>7</v>
      </c>
      <c r="AC11" s="265"/>
      <c r="AD11" s="261">
        <f t="shared" si="7"/>
        <v>1354.1818181818182</v>
      </c>
      <c r="AE11" s="250">
        <f>VLOOKUP(D11,Forecast!B$1:M$27,12,FALSE)</f>
        <v>6</v>
      </c>
      <c r="AF11" s="265"/>
      <c r="AG11" s="261">
        <f t="shared" si="8"/>
        <v>1710.5454545454547</v>
      </c>
      <c r="AH11" s="250">
        <f>VLOOKUP(D11,Forecast!B$1:N$27,13,FALSE)</f>
        <v>6</v>
      </c>
      <c r="AI11" s="265"/>
      <c r="AJ11" s="266"/>
      <c r="AK11" s="325"/>
    </row>
    <row r="12" spans="2:37" ht="33" hidden="1" customHeight="1">
      <c r="B12" s="336"/>
      <c r="C12" s="279" t="s">
        <v>1</v>
      </c>
      <c r="D12" s="257" t="s">
        <v>247</v>
      </c>
      <c r="E12" s="267" t="s">
        <v>26</v>
      </c>
      <c r="F12" s="268" t="s">
        <v>28</v>
      </c>
      <c r="G12" s="268" t="s">
        <v>28</v>
      </c>
      <c r="H12" s="257">
        <v>1</v>
      </c>
      <c r="I12" s="280">
        <v>0.11</v>
      </c>
      <c r="J12" s="259">
        <v>0.98</v>
      </c>
      <c r="K12" s="258">
        <v>1</v>
      </c>
      <c r="L12" s="258">
        <v>8</v>
      </c>
      <c r="M12" s="260">
        <f t="shared" si="0"/>
        <v>8</v>
      </c>
      <c r="N12" s="260">
        <f t="shared" si="1"/>
        <v>71.27272727272728</v>
      </c>
      <c r="O12" s="261">
        <f t="shared" si="2"/>
        <v>1853.0909090909092</v>
      </c>
      <c r="P12" s="250">
        <f>VLOOKUP(D12,Forecast!B$1:H$27,7,FALSE)</f>
        <v>0</v>
      </c>
      <c r="Q12" s="265"/>
      <c r="R12" s="261">
        <f t="shared" si="3"/>
        <v>1354.1818181818182</v>
      </c>
      <c r="S12" s="250">
        <f>VLOOKUP(D12,Forecast!$B$1:$I$27,8,FALSE)</f>
        <v>20</v>
      </c>
      <c r="T12" s="265"/>
      <c r="U12" s="261">
        <f t="shared" si="4"/>
        <v>1354.1818181818182</v>
      </c>
      <c r="V12" s="250">
        <f>VLOOKUP(D12,Forecast!B$1:J$27,9,FALSE)</f>
        <v>3</v>
      </c>
      <c r="W12" s="265"/>
      <c r="X12" s="261">
        <f t="shared" si="5"/>
        <v>1781.818181818182</v>
      </c>
      <c r="Y12" s="250">
        <f>VLOOKUP(D12,Forecast!B$1:K$27,10,FALSE)</f>
        <v>0</v>
      </c>
      <c r="Z12" s="265"/>
      <c r="AA12" s="261">
        <f t="shared" si="6"/>
        <v>1425.4545454545455</v>
      </c>
      <c r="AB12" s="250">
        <f>VLOOKUP(D12,Forecast!B$1:L$27,11,FALSE)</f>
        <v>12</v>
      </c>
      <c r="AC12" s="265"/>
      <c r="AD12" s="261">
        <f t="shared" si="7"/>
        <v>1354.1818181818182</v>
      </c>
      <c r="AE12" s="250">
        <f>VLOOKUP(D12,Forecast!B$1:M$27,12,FALSE)</f>
        <v>12</v>
      </c>
      <c r="AF12" s="265"/>
      <c r="AG12" s="261">
        <f t="shared" si="8"/>
        <v>1710.5454545454547</v>
      </c>
      <c r="AH12" s="250">
        <f>VLOOKUP(D12,Forecast!B$1:N$27,13,FALSE)</f>
        <v>11</v>
      </c>
      <c r="AI12" s="265"/>
      <c r="AJ12" s="266"/>
      <c r="AK12" s="325"/>
    </row>
    <row r="13" spans="2:37" ht="33" hidden="1" customHeight="1">
      <c r="B13" s="336"/>
      <c r="C13" s="279" t="s">
        <v>1</v>
      </c>
      <c r="D13" s="257" t="s">
        <v>248</v>
      </c>
      <c r="E13" s="267" t="s">
        <v>26</v>
      </c>
      <c r="F13" s="268" t="s">
        <v>28</v>
      </c>
      <c r="G13" s="268" t="s">
        <v>28</v>
      </c>
      <c r="H13" s="257">
        <v>1</v>
      </c>
      <c r="I13" s="280">
        <v>0.11</v>
      </c>
      <c r="J13" s="259">
        <v>0.98</v>
      </c>
      <c r="K13" s="258">
        <v>1</v>
      </c>
      <c r="L13" s="258">
        <v>8</v>
      </c>
      <c r="M13" s="260">
        <f t="shared" si="0"/>
        <v>8</v>
      </c>
      <c r="N13" s="260">
        <f t="shared" si="1"/>
        <v>71.27272727272728</v>
      </c>
      <c r="O13" s="261">
        <f t="shared" si="2"/>
        <v>1853.0909090909092</v>
      </c>
      <c r="P13" s="250">
        <f>VLOOKUP(D13,Forecast!B$1:H$27,7,FALSE)</f>
        <v>0</v>
      </c>
      <c r="Q13" s="265"/>
      <c r="R13" s="261">
        <f t="shared" si="3"/>
        <v>1354.1818181818182</v>
      </c>
      <c r="S13" s="250">
        <f>VLOOKUP(D13,Forecast!$B$1:$I$27,8,FALSE)</f>
        <v>0</v>
      </c>
      <c r="T13" s="265"/>
      <c r="U13" s="261">
        <f t="shared" si="4"/>
        <v>1354.1818181818182</v>
      </c>
      <c r="V13" s="250">
        <f>VLOOKUP(D13,Forecast!B$1:J$27,9,FALSE)</f>
        <v>0</v>
      </c>
      <c r="W13" s="265"/>
      <c r="X13" s="261">
        <f t="shared" si="5"/>
        <v>1781.818181818182</v>
      </c>
      <c r="Y13" s="250">
        <f>VLOOKUP(D13,Forecast!B$1:K$27,10,FALSE)</f>
        <v>0</v>
      </c>
      <c r="Z13" s="265"/>
      <c r="AA13" s="261">
        <f t="shared" si="6"/>
        <v>1425.4545454545455</v>
      </c>
      <c r="AB13" s="250">
        <f>VLOOKUP(D13,Forecast!B$1:L$27,11,FALSE)</f>
        <v>0</v>
      </c>
      <c r="AC13" s="265"/>
      <c r="AD13" s="261">
        <f t="shared" si="7"/>
        <v>1354.1818181818182</v>
      </c>
      <c r="AE13" s="250">
        <f>VLOOKUP(D13,Forecast!B$1:M$27,12,FALSE)</f>
        <v>0</v>
      </c>
      <c r="AF13" s="265"/>
      <c r="AG13" s="261">
        <f t="shared" si="8"/>
        <v>1710.5454545454547</v>
      </c>
      <c r="AH13" s="250">
        <f>VLOOKUP(D13,Forecast!B$1:N$27,13,FALSE)</f>
        <v>0</v>
      </c>
      <c r="AI13" s="265"/>
      <c r="AJ13" s="266"/>
      <c r="AK13" s="325"/>
    </row>
    <row r="14" spans="2:37" ht="33" customHeight="1">
      <c r="B14" s="336"/>
      <c r="C14" s="279" t="s">
        <v>1</v>
      </c>
      <c r="D14" s="257" t="s">
        <v>11</v>
      </c>
      <c r="E14" s="267" t="s">
        <v>2</v>
      </c>
      <c r="F14" s="268" t="s">
        <v>24</v>
      </c>
      <c r="G14" s="268" t="s">
        <v>24</v>
      </c>
      <c r="H14" s="286">
        <v>1</v>
      </c>
      <c r="I14" s="281">
        <v>0.83</v>
      </c>
      <c r="J14" s="259">
        <v>0.95</v>
      </c>
      <c r="K14" s="270">
        <v>1</v>
      </c>
      <c r="L14" s="270">
        <v>8</v>
      </c>
      <c r="M14" s="260">
        <f t="shared" si="0"/>
        <v>8</v>
      </c>
      <c r="N14" s="260">
        <f t="shared" si="1"/>
        <v>9.1566265060240966</v>
      </c>
      <c r="O14" s="261">
        <f t="shared" si="2"/>
        <v>238.07228915662651</v>
      </c>
      <c r="P14" s="250">
        <f>VLOOKUP(D14,Forecast!B$1:H$27,7,FALSE)</f>
        <v>15</v>
      </c>
      <c r="Q14" s="262">
        <f>SUM(P14:P15)/O14</f>
        <v>6.3006072874493932E-2</v>
      </c>
      <c r="R14" s="261">
        <f t="shared" si="3"/>
        <v>173.97590361445782</v>
      </c>
      <c r="S14" s="250">
        <f>VLOOKUP(D14,Forecast!$B$1:$I$27,8,FALSE)</f>
        <v>38</v>
      </c>
      <c r="T14" s="262">
        <f>SUM(S14:S15)/R14</f>
        <v>0.21842105263157896</v>
      </c>
      <c r="U14" s="261">
        <f t="shared" si="4"/>
        <v>173.97590361445782</v>
      </c>
      <c r="V14" s="250">
        <f>VLOOKUP(D14,Forecast!B$1:J$27,9,FALSE)</f>
        <v>24</v>
      </c>
      <c r="W14" s="262">
        <f>SUM(V14:V15)/U14</f>
        <v>0.13795013850415513</v>
      </c>
      <c r="X14" s="261">
        <f t="shared" si="5"/>
        <v>228.91566265060243</v>
      </c>
      <c r="Y14" s="250">
        <f>VLOOKUP(D14,Forecast!B$1:K$27,10,FALSE)</f>
        <v>0</v>
      </c>
      <c r="Z14" s="262">
        <f>SUM(Y14:Y15)/X14</f>
        <v>0</v>
      </c>
      <c r="AA14" s="261">
        <f t="shared" si="6"/>
        <v>183.13253012048193</v>
      </c>
      <c r="AB14" s="250">
        <f>VLOOKUP(D14,Forecast!B$1:L$27,11,FALSE)</f>
        <v>26</v>
      </c>
      <c r="AC14" s="262">
        <f>SUM(AB14:AB15)/AA14</f>
        <v>0.14197368421052631</v>
      </c>
      <c r="AD14" s="261">
        <f t="shared" si="7"/>
        <v>173.97590361445782</v>
      </c>
      <c r="AE14" s="250">
        <f>VLOOKUP(D14,Forecast!B$1:M$27,12,FALSE)</f>
        <v>26</v>
      </c>
      <c r="AF14" s="262">
        <f>SUM(AE14:AE15)/AD14</f>
        <v>0.14944598337950141</v>
      </c>
      <c r="AG14" s="261">
        <f t="shared" si="8"/>
        <v>219.75903614457832</v>
      </c>
      <c r="AH14" s="250">
        <f>VLOOKUP(D14,Forecast!B$1:N$27,13,FALSE)</f>
        <v>25</v>
      </c>
      <c r="AI14" s="262">
        <f>SUM(AH14:AH15)/AG14</f>
        <v>0.1137609649122807</v>
      </c>
      <c r="AJ14" s="287" t="s">
        <v>230</v>
      </c>
      <c r="AK14" s="325"/>
    </row>
    <row r="15" spans="2:37" ht="33" hidden="1" customHeight="1">
      <c r="B15" s="336"/>
      <c r="C15" s="279" t="s">
        <v>231</v>
      </c>
      <c r="D15" s="286" t="s">
        <v>233</v>
      </c>
      <c r="E15" s="267" t="s">
        <v>2</v>
      </c>
      <c r="F15" s="268" t="s">
        <v>24</v>
      </c>
      <c r="G15" s="268" t="s">
        <v>24</v>
      </c>
      <c r="H15" s="286">
        <v>1</v>
      </c>
      <c r="I15" s="281">
        <v>0.83</v>
      </c>
      <c r="J15" s="259">
        <v>0.95</v>
      </c>
      <c r="K15" s="270">
        <v>1</v>
      </c>
      <c r="L15" s="270">
        <v>8</v>
      </c>
      <c r="M15" s="260">
        <f t="shared" si="0"/>
        <v>8</v>
      </c>
      <c r="N15" s="260">
        <f t="shared" si="1"/>
        <v>9.1566265060240966</v>
      </c>
      <c r="O15" s="261">
        <f t="shared" si="2"/>
        <v>238.07228915662651</v>
      </c>
      <c r="P15" s="250">
        <v>0</v>
      </c>
      <c r="Q15" s="265"/>
      <c r="R15" s="261">
        <f t="shared" si="3"/>
        <v>173.97590361445782</v>
      </c>
      <c r="S15" s="250">
        <v>0</v>
      </c>
      <c r="T15" s="265"/>
      <c r="U15" s="261">
        <f t="shared" si="4"/>
        <v>173.97590361445782</v>
      </c>
      <c r="V15" s="250">
        <v>0</v>
      </c>
      <c r="W15" s="265"/>
      <c r="X15" s="261">
        <f t="shared" si="5"/>
        <v>228.91566265060243</v>
      </c>
      <c r="Y15" s="250">
        <v>0</v>
      </c>
      <c r="Z15" s="265"/>
      <c r="AA15" s="261">
        <f t="shared" si="6"/>
        <v>183.13253012048193</v>
      </c>
      <c r="AB15" s="250">
        <v>0</v>
      </c>
      <c r="AC15" s="265"/>
      <c r="AD15" s="261">
        <f t="shared" si="7"/>
        <v>173.97590361445782</v>
      </c>
      <c r="AE15" s="250">
        <v>0</v>
      </c>
      <c r="AF15" s="265"/>
      <c r="AG15" s="261">
        <f t="shared" si="8"/>
        <v>219.75903614457832</v>
      </c>
      <c r="AH15" s="250">
        <v>0</v>
      </c>
      <c r="AI15" s="265"/>
      <c r="AJ15" s="266"/>
      <c r="AK15" s="325"/>
    </row>
    <row r="16" spans="2:37" ht="33" customHeight="1">
      <c r="B16" s="336"/>
      <c r="C16" s="279" t="s">
        <v>1</v>
      </c>
      <c r="D16" s="257" t="s">
        <v>246</v>
      </c>
      <c r="E16" s="267" t="s">
        <v>3</v>
      </c>
      <c r="F16" s="268" t="s">
        <v>25</v>
      </c>
      <c r="G16" s="268" t="s">
        <v>25</v>
      </c>
      <c r="H16" s="337">
        <v>1</v>
      </c>
      <c r="I16" s="281">
        <v>0.83</v>
      </c>
      <c r="J16" s="259">
        <v>0.95</v>
      </c>
      <c r="K16" s="270">
        <v>1</v>
      </c>
      <c r="L16" s="270">
        <v>8</v>
      </c>
      <c r="M16" s="260">
        <f t="shared" si="0"/>
        <v>8</v>
      </c>
      <c r="N16" s="260">
        <f t="shared" si="1"/>
        <v>9.1566265060240966</v>
      </c>
      <c r="O16" s="261">
        <f t="shared" si="2"/>
        <v>238.07228915662651</v>
      </c>
      <c r="P16" s="250">
        <f>VLOOKUP(D16,Forecast!B$1:H$27,7,FALSE)</f>
        <v>0</v>
      </c>
      <c r="Q16" s="262">
        <f>SUM(P16:P18)/O16</f>
        <v>0</v>
      </c>
      <c r="R16" s="261">
        <f t="shared" si="3"/>
        <v>173.97590361445782</v>
      </c>
      <c r="S16" s="250">
        <f>VLOOKUP(D16,Forecast!$B$1:$I$27,8,FALSE)</f>
        <v>11</v>
      </c>
      <c r="T16" s="262">
        <f>SUM(S16:S18)/R16</f>
        <v>0.17818559556786706</v>
      </c>
      <c r="U16" s="261">
        <f t="shared" si="4"/>
        <v>173.97590361445782</v>
      </c>
      <c r="V16" s="250">
        <f>VLOOKUP(D16,Forecast!B$1:J$27,9,FALSE)</f>
        <v>0</v>
      </c>
      <c r="W16" s="262">
        <f>SUM(V16:V18)/U16</f>
        <v>1.7243767313019392E-2</v>
      </c>
      <c r="X16" s="261">
        <f t="shared" si="5"/>
        <v>228.91566265060243</v>
      </c>
      <c r="Y16" s="250">
        <f>VLOOKUP(D16,Forecast!B$1:K$27,10,FALSE)</f>
        <v>0</v>
      </c>
      <c r="Z16" s="262">
        <f>SUM(Y16:Y18)/X16</f>
        <v>0</v>
      </c>
      <c r="AA16" s="261">
        <f t="shared" si="6"/>
        <v>183.13253012048193</v>
      </c>
      <c r="AB16" s="250">
        <f>VLOOKUP(D16,Forecast!B$1:L$27,11,FALSE)</f>
        <v>7</v>
      </c>
      <c r="AC16" s="262">
        <f>SUM(AB16:AB18)/AA16</f>
        <v>0.10375</v>
      </c>
      <c r="AD16" s="261">
        <f t="shared" si="7"/>
        <v>173.97590361445782</v>
      </c>
      <c r="AE16" s="250">
        <f>VLOOKUP(D16,Forecast!B$1:M$27,12,FALSE)</f>
        <v>6</v>
      </c>
      <c r="AF16" s="262">
        <f>SUM(AE16:AE18)/AD16</f>
        <v>0.10346260387811634</v>
      </c>
      <c r="AG16" s="261">
        <f t="shared" si="8"/>
        <v>219.75903614457832</v>
      </c>
      <c r="AH16" s="250">
        <f>VLOOKUP(D16,Forecast!B$1:N$27,13,FALSE)</f>
        <v>6</v>
      </c>
      <c r="AI16" s="262">
        <f>SUM(AH16:AH18)/AG16</f>
        <v>7.7357456140350875E-2</v>
      </c>
      <c r="AJ16" s="218" t="s">
        <v>240</v>
      </c>
      <c r="AK16" s="325"/>
    </row>
    <row r="17" spans="2:37" ht="33" hidden="1" customHeight="1">
      <c r="B17" s="336"/>
      <c r="C17" s="279" t="s">
        <v>1</v>
      </c>
      <c r="D17" s="257" t="s">
        <v>247</v>
      </c>
      <c r="E17" s="267" t="s">
        <v>4</v>
      </c>
      <c r="F17" s="268" t="s">
        <v>25</v>
      </c>
      <c r="G17" s="268" t="s">
        <v>25</v>
      </c>
      <c r="H17" s="337"/>
      <c r="I17" s="281">
        <v>1.58</v>
      </c>
      <c r="J17" s="259">
        <v>0.95</v>
      </c>
      <c r="K17" s="270">
        <v>1</v>
      </c>
      <c r="L17" s="270">
        <v>8</v>
      </c>
      <c r="M17" s="260">
        <f>H16*K17*L17</f>
        <v>8</v>
      </c>
      <c r="N17" s="260">
        <f t="shared" si="1"/>
        <v>4.81012658227848</v>
      </c>
      <c r="O17" s="261">
        <f t="shared" si="2"/>
        <v>125.06329113924048</v>
      </c>
      <c r="P17" s="250">
        <f>VLOOKUP(D17,Forecast!B$1:H$27,7,FALSE)</f>
        <v>0</v>
      </c>
      <c r="Q17" s="265"/>
      <c r="R17" s="261">
        <f t="shared" si="3"/>
        <v>91.392405063291122</v>
      </c>
      <c r="S17" s="250">
        <f>VLOOKUP(D17,Forecast!$B$1:$I$27,8,FALSE)</f>
        <v>20</v>
      </c>
      <c r="T17" s="265"/>
      <c r="U17" s="261">
        <f t="shared" si="4"/>
        <v>91.392405063291122</v>
      </c>
      <c r="V17" s="250">
        <f>VLOOKUP(D17,Forecast!B$1:J$27,9,FALSE)</f>
        <v>3</v>
      </c>
      <c r="W17" s="265"/>
      <c r="X17" s="261">
        <f t="shared" si="5"/>
        <v>120.25316455696201</v>
      </c>
      <c r="Y17" s="250">
        <f>VLOOKUP(D17,Forecast!B$1:K$27,10,FALSE)</f>
        <v>0</v>
      </c>
      <c r="Z17" s="265"/>
      <c r="AA17" s="261">
        <f t="shared" si="6"/>
        <v>96.202531645569593</v>
      </c>
      <c r="AB17" s="250">
        <f>VLOOKUP(D17,Forecast!B$1:L$27,11,FALSE)</f>
        <v>12</v>
      </c>
      <c r="AC17" s="265"/>
      <c r="AD17" s="261">
        <f t="shared" si="7"/>
        <v>91.392405063291122</v>
      </c>
      <c r="AE17" s="250">
        <f>VLOOKUP(D17,Forecast!B$1:M$27,12,FALSE)</f>
        <v>12</v>
      </c>
      <c r="AF17" s="265"/>
      <c r="AG17" s="261">
        <f t="shared" si="8"/>
        <v>115.44303797468352</v>
      </c>
      <c r="AH17" s="250">
        <f>VLOOKUP(D17,Forecast!B$1:N$27,13,FALSE)</f>
        <v>11</v>
      </c>
      <c r="AI17" s="265"/>
      <c r="AJ17" s="266"/>
      <c r="AK17" s="325"/>
    </row>
    <row r="18" spans="2:37" ht="33" hidden="1" customHeight="1">
      <c r="B18" s="336"/>
      <c r="C18" s="279" t="s">
        <v>1</v>
      </c>
      <c r="D18" s="257" t="s">
        <v>248</v>
      </c>
      <c r="E18" s="267" t="s">
        <v>5</v>
      </c>
      <c r="F18" s="268" t="s">
        <v>25</v>
      </c>
      <c r="G18" s="268" t="s">
        <v>25</v>
      </c>
      <c r="H18" s="337"/>
      <c r="I18" s="281">
        <v>1.58</v>
      </c>
      <c r="J18" s="259">
        <v>0.95</v>
      </c>
      <c r="K18" s="270">
        <v>1</v>
      </c>
      <c r="L18" s="270">
        <v>8</v>
      </c>
      <c r="M18" s="260">
        <f>H16*K18*L18</f>
        <v>8</v>
      </c>
      <c r="N18" s="260">
        <f t="shared" si="1"/>
        <v>4.81012658227848</v>
      </c>
      <c r="O18" s="261">
        <f t="shared" si="2"/>
        <v>125.06329113924048</v>
      </c>
      <c r="P18" s="250">
        <f>VLOOKUP(D18,Forecast!B$1:H$27,7,FALSE)</f>
        <v>0</v>
      </c>
      <c r="Q18" s="265"/>
      <c r="R18" s="261">
        <f t="shared" si="3"/>
        <v>91.392405063291122</v>
      </c>
      <c r="S18" s="250">
        <f>VLOOKUP(D18,Forecast!$B$1:$I$27,8,FALSE)</f>
        <v>0</v>
      </c>
      <c r="T18" s="265"/>
      <c r="U18" s="261">
        <f t="shared" si="4"/>
        <v>91.392405063291122</v>
      </c>
      <c r="V18" s="250">
        <f>VLOOKUP(D18,Forecast!B$1:J$27,9,FALSE)</f>
        <v>0</v>
      </c>
      <c r="W18" s="265"/>
      <c r="X18" s="261">
        <f t="shared" si="5"/>
        <v>120.25316455696201</v>
      </c>
      <c r="Y18" s="250">
        <f>VLOOKUP(D18,Forecast!B$1:K$27,10,FALSE)</f>
        <v>0</v>
      </c>
      <c r="Z18" s="265"/>
      <c r="AA18" s="261">
        <f t="shared" si="6"/>
        <v>96.202531645569593</v>
      </c>
      <c r="AB18" s="250">
        <f>VLOOKUP(D18,Forecast!B$1:L$27,11,FALSE)</f>
        <v>0</v>
      </c>
      <c r="AC18" s="265"/>
      <c r="AD18" s="261">
        <f t="shared" si="7"/>
        <v>91.392405063291122</v>
      </c>
      <c r="AE18" s="250">
        <f>VLOOKUP(D18,Forecast!B$1:M$27,12,FALSE)</f>
        <v>0</v>
      </c>
      <c r="AF18" s="265"/>
      <c r="AG18" s="261">
        <f t="shared" si="8"/>
        <v>115.44303797468352</v>
      </c>
      <c r="AH18" s="250">
        <f>VLOOKUP(D18,Forecast!B$1:N$27,13,FALSE)</f>
        <v>0</v>
      </c>
      <c r="AI18" s="265"/>
      <c r="AJ18" s="266"/>
      <c r="AK18" s="325"/>
    </row>
    <row r="19" spans="2:37" ht="33" customHeight="1">
      <c r="B19" s="338" t="s">
        <v>6</v>
      </c>
      <c r="C19" s="257" t="s">
        <v>6</v>
      </c>
      <c r="D19" s="257" t="s">
        <v>263</v>
      </c>
      <c r="E19" s="267" t="s">
        <v>35</v>
      </c>
      <c r="F19" s="268" t="s">
        <v>29</v>
      </c>
      <c r="G19" s="268" t="s">
        <v>29</v>
      </c>
      <c r="H19" s="286">
        <v>1</v>
      </c>
      <c r="I19" s="281">
        <v>8.5000000000000006E-2</v>
      </c>
      <c r="J19" s="259">
        <v>0.95</v>
      </c>
      <c r="K19" s="270">
        <v>1</v>
      </c>
      <c r="L19" s="270">
        <v>8</v>
      </c>
      <c r="M19" s="260">
        <f t="shared" ref="M19:M44" si="9">H19*K19*L19</f>
        <v>8</v>
      </c>
      <c r="N19" s="260">
        <f t="shared" si="1"/>
        <v>89.411764705882348</v>
      </c>
      <c r="O19" s="261">
        <f t="shared" si="2"/>
        <v>2324.705882352941</v>
      </c>
      <c r="P19" s="250">
        <f>VLOOKUP(D19,Forecast!B$1:H$27,7,FALSE)</f>
        <v>104</v>
      </c>
      <c r="Q19" s="262">
        <f>SUM(P19:P21)/O19</f>
        <v>0.2662702429149798</v>
      </c>
      <c r="R19" s="261">
        <f t="shared" si="3"/>
        <v>1698.8235294117646</v>
      </c>
      <c r="S19" s="250">
        <f>VLOOKUP(D19,Forecast!$B$1:$I$27,8,FALSE)</f>
        <v>64</v>
      </c>
      <c r="T19" s="262">
        <f>SUM(S19:S21)/R19</f>
        <v>0.24134349030470914</v>
      </c>
      <c r="U19" s="261">
        <f t="shared" si="4"/>
        <v>1698.8235294117646</v>
      </c>
      <c r="V19" s="250">
        <f>VLOOKUP(D19,Forecast!B$1:J$27,9,FALSE)</f>
        <v>48</v>
      </c>
      <c r="W19" s="262">
        <f>SUM(V19:V21)/U19</f>
        <v>0.18954293628808866</v>
      </c>
      <c r="X19" s="261">
        <f t="shared" si="5"/>
        <v>2235.2941176470586</v>
      </c>
      <c r="Y19" s="250">
        <f>VLOOKUP(D19,Forecast!B$1:K$27,10,FALSE)</f>
        <v>44</v>
      </c>
      <c r="Z19" s="262">
        <f>SUM(Y19:Y21)/X19</f>
        <v>0.14047368421052633</v>
      </c>
      <c r="AA19" s="261">
        <f t="shared" si="6"/>
        <v>1788.2352941176468</v>
      </c>
      <c r="AB19" s="250">
        <f>VLOOKUP(D19,Forecast!B$1:L$27,11,FALSE)</f>
        <v>60</v>
      </c>
      <c r="AC19" s="262">
        <f>SUM(AB19:AB21)/AA19</f>
        <v>0.20411184210526317</v>
      </c>
      <c r="AD19" s="261">
        <f t="shared" si="7"/>
        <v>1698.8235294117646</v>
      </c>
      <c r="AE19" s="250">
        <f>VLOOKUP(D19,Forecast!B$1:M$27,12,FALSE)</f>
        <v>59</v>
      </c>
      <c r="AF19" s="262">
        <f>SUM(AE19:AE21)/AD19</f>
        <v>0.21426592797783933</v>
      </c>
      <c r="AG19" s="261">
        <f t="shared" si="8"/>
        <v>2145.8823529411766</v>
      </c>
      <c r="AH19" s="250">
        <f>VLOOKUP(D19,Forecast!B$1:N$27,13,FALSE)</f>
        <v>59</v>
      </c>
      <c r="AI19" s="262">
        <f>SUM(AH19:AH21)/AG19</f>
        <v>0.16916118421052631</v>
      </c>
      <c r="AJ19" s="287" t="s">
        <v>230</v>
      </c>
      <c r="AK19" s="325"/>
    </row>
    <row r="20" spans="2:37" ht="33" hidden="1" customHeight="1">
      <c r="B20" s="338"/>
      <c r="C20" s="257" t="s">
        <v>6</v>
      </c>
      <c r="D20" s="257" t="s">
        <v>264</v>
      </c>
      <c r="E20" s="267" t="s">
        <v>35</v>
      </c>
      <c r="F20" s="268" t="s">
        <v>29</v>
      </c>
      <c r="G20" s="268" t="s">
        <v>29</v>
      </c>
      <c r="H20" s="286">
        <v>1</v>
      </c>
      <c r="I20" s="281">
        <v>8.5000000000000006E-2</v>
      </c>
      <c r="J20" s="259">
        <v>0.95</v>
      </c>
      <c r="K20" s="270">
        <v>1</v>
      </c>
      <c r="L20" s="270">
        <v>8</v>
      </c>
      <c r="M20" s="260">
        <f t="shared" si="9"/>
        <v>8</v>
      </c>
      <c r="N20" s="260">
        <f t="shared" si="1"/>
        <v>89.411764705882348</v>
      </c>
      <c r="O20" s="261">
        <f t="shared" si="2"/>
        <v>2324.705882352941</v>
      </c>
      <c r="P20" s="250">
        <f>VLOOKUP(D20,Forecast!B$1:H$27,7,FALSE)</f>
        <v>515</v>
      </c>
      <c r="Q20" s="265"/>
      <c r="R20" s="261">
        <f t="shared" si="3"/>
        <v>1698.8235294117646</v>
      </c>
      <c r="S20" s="250">
        <f>VLOOKUP(D20,Forecast!$B$1:$I$27,8,FALSE)</f>
        <v>346</v>
      </c>
      <c r="T20" s="265"/>
      <c r="U20" s="261">
        <f t="shared" si="4"/>
        <v>1698.8235294117646</v>
      </c>
      <c r="V20" s="250">
        <f>VLOOKUP(D20,Forecast!B$1:J$27,9,FALSE)</f>
        <v>274</v>
      </c>
      <c r="W20" s="265"/>
      <c r="X20" s="261">
        <f t="shared" si="5"/>
        <v>2235.2941176470586</v>
      </c>
      <c r="Y20" s="250">
        <f>VLOOKUP(D20,Forecast!B$1:K$27,10,FALSE)</f>
        <v>270</v>
      </c>
      <c r="Z20" s="265"/>
      <c r="AA20" s="261">
        <f t="shared" si="6"/>
        <v>1788.2352941176468</v>
      </c>
      <c r="AB20" s="250">
        <f>VLOOKUP(D20,Forecast!B$1:L$27,11,FALSE)</f>
        <v>305</v>
      </c>
      <c r="AC20" s="265"/>
      <c r="AD20" s="261">
        <f t="shared" si="7"/>
        <v>1698.8235294117646</v>
      </c>
      <c r="AE20" s="250">
        <f>VLOOKUP(D20,Forecast!B$1:M$27,12,FALSE)</f>
        <v>305</v>
      </c>
      <c r="AF20" s="265"/>
      <c r="AG20" s="261">
        <f t="shared" si="8"/>
        <v>2145.8823529411766</v>
      </c>
      <c r="AH20" s="250">
        <f>VLOOKUP(D20,Forecast!B$1:N$27,13,FALSE)</f>
        <v>304</v>
      </c>
      <c r="AI20" s="265"/>
      <c r="AJ20" s="266"/>
      <c r="AK20" s="325"/>
    </row>
    <row r="21" spans="2:37" ht="33" hidden="1" customHeight="1">
      <c r="B21" s="338"/>
      <c r="C21" s="257" t="s">
        <v>231</v>
      </c>
      <c r="D21" s="286" t="s">
        <v>267</v>
      </c>
      <c r="E21" s="267" t="s">
        <v>35</v>
      </c>
      <c r="F21" s="268" t="s">
        <v>29</v>
      </c>
      <c r="G21" s="268" t="s">
        <v>29</v>
      </c>
      <c r="H21" s="286">
        <v>1</v>
      </c>
      <c r="I21" s="281">
        <v>8.5000000000000006E-2</v>
      </c>
      <c r="J21" s="259">
        <v>0.95</v>
      </c>
      <c r="K21" s="270">
        <v>1</v>
      </c>
      <c r="L21" s="270">
        <v>8</v>
      </c>
      <c r="M21" s="260">
        <f t="shared" si="9"/>
        <v>8</v>
      </c>
      <c r="N21" s="260">
        <f t="shared" si="1"/>
        <v>89.411764705882348</v>
      </c>
      <c r="O21" s="261">
        <f t="shared" si="2"/>
        <v>2324.705882352941</v>
      </c>
      <c r="P21" s="250">
        <v>0</v>
      </c>
      <c r="Q21" s="265"/>
      <c r="R21" s="261">
        <f t="shared" si="3"/>
        <v>1698.8235294117646</v>
      </c>
      <c r="S21" s="250">
        <v>0</v>
      </c>
      <c r="T21" s="265"/>
      <c r="U21" s="261">
        <f t="shared" si="4"/>
        <v>1698.8235294117646</v>
      </c>
      <c r="V21" s="250">
        <v>0</v>
      </c>
      <c r="W21" s="265"/>
      <c r="X21" s="261">
        <f t="shared" si="5"/>
        <v>2235.2941176470586</v>
      </c>
      <c r="Y21" s="250">
        <v>0</v>
      </c>
      <c r="Z21" s="265"/>
      <c r="AA21" s="261">
        <f t="shared" si="6"/>
        <v>1788.2352941176468</v>
      </c>
      <c r="AB21" s="250">
        <v>0</v>
      </c>
      <c r="AC21" s="265"/>
      <c r="AD21" s="261">
        <f t="shared" si="7"/>
        <v>1698.8235294117646</v>
      </c>
      <c r="AE21" s="250">
        <v>0</v>
      </c>
      <c r="AF21" s="265"/>
      <c r="AG21" s="261">
        <f t="shared" si="8"/>
        <v>2145.8823529411766</v>
      </c>
      <c r="AH21" s="250">
        <v>0</v>
      </c>
      <c r="AI21" s="265"/>
      <c r="AJ21" s="266"/>
      <c r="AK21" s="325"/>
    </row>
    <row r="22" spans="2:37" ht="33" customHeight="1">
      <c r="B22" s="338"/>
      <c r="C22" s="257" t="s">
        <v>6</v>
      </c>
      <c r="D22" s="257" t="s">
        <v>263</v>
      </c>
      <c r="E22" s="267" t="s">
        <v>36</v>
      </c>
      <c r="F22" s="268" t="s">
        <v>30</v>
      </c>
      <c r="G22" s="268" t="s">
        <v>30</v>
      </c>
      <c r="H22" s="286">
        <v>3</v>
      </c>
      <c r="I22" s="281">
        <v>0.65</v>
      </c>
      <c r="J22" s="259">
        <v>0.8</v>
      </c>
      <c r="K22" s="270">
        <v>1</v>
      </c>
      <c r="L22" s="270">
        <v>8</v>
      </c>
      <c r="M22" s="260">
        <f t="shared" si="9"/>
        <v>24</v>
      </c>
      <c r="N22" s="260">
        <f t="shared" si="1"/>
        <v>29.538461538461537</v>
      </c>
      <c r="O22" s="261">
        <f t="shared" si="2"/>
        <v>768</v>
      </c>
      <c r="P22" s="250">
        <f>VLOOKUP(D22,Forecast!B$1:H$27,7,FALSE)</f>
        <v>104</v>
      </c>
      <c r="Q22" s="318">
        <f>SUM(P22:P24)/O22</f>
        <v>0.80598958333333337</v>
      </c>
      <c r="R22" s="261">
        <f t="shared" si="3"/>
        <v>561.23076923076917</v>
      </c>
      <c r="S22" s="250">
        <f>VLOOKUP(D22,Forecast!$B$1:$I$27,8,FALSE)</f>
        <v>64</v>
      </c>
      <c r="T22" s="318">
        <f>SUM(S22:S24)/R22</f>
        <v>0.7305372807017545</v>
      </c>
      <c r="U22" s="261">
        <f t="shared" si="4"/>
        <v>561.23076923076917</v>
      </c>
      <c r="V22" s="250">
        <f>VLOOKUP(D22,Forecast!B$1:J$27,9,FALSE)</f>
        <v>48</v>
      </c>
      <c r="W22" s="318">
        <f>SUM(V22:V24)/U22</f>
        <v>0.5737390350877194</v>
      </c>
      <c r="X22" s="261">
        <f t="shared" si="5"/>
        <v>738.46153846153845</v>
      </c>
      <c r="Y22" s="250">
        <f>VLOOKUP(D22,Forecast!B$1:K$27,10,FALSE)</f>
        <v>44</v>
      </c>
      <c r="Z22" s="318">
        <f>SUM(Y22:Y24)/X22</f>
        <v>0.42520833333333335</v>
      </c>
      <c r="AA22" s="261">
        <f t="shared" si="6"/>
        <v>590.76923076923072</v>
      </c>
      <c r="AB22" s="250">
        <f>VLOOKUP(D22,Forecast!B$1:L$27,11,FALSE)</f>
        <v>60</v>
      </c>
      <c r="AC22" s="318">
        <f>SUM(AB22:AB24)/AA22</f>
        <v>0.61783854166666674</v>
      </c>
      <c r="AD22" s="261">
        <f t="shared" si="7"/>
        <v>561.23076923076917</v>
      </c>
      <c r="AE22" s="250">
        <f>VLOOKUP(D22,Forecast!B$1:M$27,12,FALSE)</f>
        <v>59</v>
      </c>
      <c r="AF22" s="318">
        <f>SUM(AE22:AE24)/AD22</f>
        <v>0.64857456140350889</v>
      </c>
      <c r="AG22" s="261">
        <f t="shared" si="8"/>
        <v>708.92307692307691</v>
      </c>
      <c r="AH22" s="250">
        <f>VLOOKUP(D22,Forecast!B$1:N$27,13,FALSE)</f>
        <v>59</v>
      </c>
      <c r="AI22" s="318">
        <f>SUM(AH22:AH24)/AG22</f>
        <v>0.51204427083333337</v>
      </c>
      <c r="AJ22" s="287" t="s">
        <v>230</v>
      </c>
      <c r="AK22" s="325"/>
    </row>
    <row r="23" spans="2:37" ht="33" hidden="1" customHeight="1">
      <c r="B23" s="338"/>
      <c r="C23" s="257" t="s">
        <v>6</v>
      </c>
      <c r="D23" s="257" t="s">
        <v>264</v>
      </c>
      <c r="E23" s="267" t="s">
        <v>36</v>
      </c>
      <c r="F23" s="268" t="s">
        <v>30</v>
      </c>
      <c r="G23" s="268" t="s">
        <v>30</v>
      </c>
      <c r="H23" s="286">
        <v>3</v>
      </c>
      <c r="I23" s="281">
        <v>0.65</v>
      </c>
      <c r="J23" s="259">
        <v>0.8</v>
      </c>
      <c r="K23" s="270">
        <v>1</v>
      </c>
      <c r="L23" s="270">
        <v>8</v>
      </c>
      <c r="M23" s="260">
        <f t="shared" si="9"/>
        <v>24</v>
      </c>
      <c r="N23" s="260">
        <f t="shared" si="1"/>
        <v>29.538461538461537</v>
      </c>
      <c r="O23" s="261">
        <f t="shared" si="2"/>
        <v>768</v>
      </c>
      <c r="P23" s="250">
        <f>VLOOKUP(D23,Forecast!B$1:H$27,7,FALSE)</f>
        <v>515</v>
      </c>
      <c r="Q23" s="265"/>
      <c r="R23" s="261">
        <f t="shared" si="3"/>
        <v>561.23076923076917</v>
      </c>
      <c r="S23" s="250">
        <f>VLOOKUP(D23,Forecast!$B$1:$I$27,8,FALSE)</f>
        <v>346</v>
      </c>
      <c r="T23" s="265"/>
      <c r="U23" s="261">
        <f t="shared" si="4"/>
        <v>561.23076923076917</v>
      </c>
      <c r="V23" s="250">
        <f>VLOOKUP(D23,Forecast!B$1:J$27,9,FALSE)</f>
        <v>274</v>
      </c>
      <c r="W23" s="265"/>
      <c r="X23" s="261">
        <f t="shared" si="5"/>
        <v>738.46153846153845</v>
      </c>
      <c r="Y23" s="250">
        <f>VLOOKUP(D23,Forecast!B$1:K$27,10,FALSE)</f>
        <v>270</v>
      </c>
      <c r="Z23" s="265"/>
      <c r="AA23" s="261">
        <f t="shared" si="6"/>
        <v>590.76923076923072</v>
      </c>
      <c r="AB23" s="250">
        <f>VLOOKUP(D23,Forecast!B$1:L$27,11,FALSE)</f>
        <v>305</v>
      </c>
      <c r="AC23" s="265"/>
      <c r="AD23" s="261">
        <f t="shared" si="7"/>
        <v>561.23076923076917</v>
      </c>
      <c r="AE23" s="250">
        <f>VLOOKUP(D23,Forecast!B$1:M$27,12,FALSE)</f>
        <v>305</v>
      </c>
      <c r="AF23" s="265"/>
      <c r="AG23" s="261">
        <f t="shared" si="8"/>
        <v>708.92307692307691</v>
      </c>
      <c r="AH23" s="250">
        <f>VLOOKUP(D23,Forecast!B$1:N$27,13,FALSE)</f>
        <v>304</v>
      </c>
      <c r="AI23" s="265"/>
      <c r="AJ23" s="266"/>
      <c r="AK23" s="325"/>
    </row>
    <row r="24" spans="2:37" ht="33" hidden="1" customHeight="1">
      <c r="B24" s="338"/>
      <c r="C24" s="257" t="s">
        <v>231</v>
      </c>
      <c r="D24" s="286" t="s">
        <v>268</v>
      </c>
      <c r="E24" s="267" t="s">
        <v>36</v>
      </c>
      <c r="F24" s="268" t="s">
        <v>30</v>
      </c>
      <c r="G24" s="268" t="s">
        <v>30</v>
      </c>
      <c r="H24" s="286">
        <v>3</v>
      </c>
      <c r="I24" s="281">
        <v>0.65</v>
      </c>
      <c r="J24" s="259">
        <v>0.8</v>
      </c>
      <c r="K24" s="270">
        <v>1</v>
      </c>
      <c r="L24" s="270">
        <v>8</v>
      </c>
      <c r="M24" s="260">
        <f t="shared" si="9"/>
        <v>24</v>
      </c>
      <c r="N24" s="260">
        <f t="shared" si="1"/>
        <v>29.538461538461537</v>
      </c>
      <c r="O24" s="261">
        <f t="shared" si="2"/>
        <v>768</v>
      </c>
      <c r="P24" s="250">
        <v>0</v>
      </c>
      <c r="Q24" s="265"/>
      <c r="R24" s="261">
        <f t="shared" si="3"/>
        <v>561.23076923076917</v>
      </c>
      <c r="S24" s="250">
        <v>0</v>
      </c>
      <c r="T24" s="265"/>
      <c r="U24" s="261">
        <f t="shared" si="4"/>
        <v>561.23076923076917</v>
      </c>
      <c r="V24" s="250">
        <v>0</v>
      </c>
      <c r="W24" s="265"/>
      <c r="X24" s="261">
        <f t="shared" si="5"/>
        <v>738.46153846153845</v>
      </c>
      <c r="Y24" s="250">
        <v>0</v>
      </c>
      <c r="Z24" s="265"/>
      <c r="AA24" s="261">
        <f t="shared" si="6"/>
        <v>590.76923076923072</v>
      </c>
      <c r="AB24" s="250">
        <v>0</v>
      </c>
      <c r="AC24" s="265"/>
      <c r="AD24" s="261">
        <f t="shared" si="7"/>
        <v>561.23076923076917</v>
      </c>
      <c r="AE24" s="250">
        <v>0</v>
      </c>
      <c r="AF24" s="265"/>
      <c r="AG24" s="261">
        <f t="shared" si="8"/>
        <v>708.92307692307691</v>
      </c>
      <c r="AH24" s="250">
        <v>0</v>
      </c>
      <c r="AI24" s="265"/>
      <c r="AJ24" s="266"/>
      <c r="AK24" s="325"/>
    </row>
    <row r="25" spans="2:37" ht="33" customHeight="1">
      <c r="B25" s="338"/>
      <c r="C25" s="257" t="s">
        <v>231</v>
      </c>
      <c r="D25" s="286" t="s">
        <v>234</v>
      </c>
      <c r="E25" s="267" t="s">
        <v>32</v>
      </c>
      <c r="F25" s="268" t="s">
        <v>31</v>
      </c>
      <c r="G25" s="268" t="s">
        <v>31</v>
      </c>
      <c r="H25" s="286">
        <v>1</v>
      </c>
      <c r="I25" s="281">
        <v>0.11</v>
      </c>
      <c r="J25" s="259">
        <v>0.85</v>
      </c>
      <c r="K25" s="270">
        <v>1</v>
      </c>
      <c r="L25" s="270">
        <v>8</v>
      </c>
      <c r="M25" s="260">
        <f t="shared" si="9"/>
        <v>8</v>
      </c>
      <c r="N25" s="260">
        <f t="shared" si="1"/>
        <v>61.81818181818182</v>
      </c>
      <c r="O25" s="261">
        <f t="shared" si="2"/>
        <v>1607.2727272727273</v>
      </c>
      <c r="P25" s="250">
        <v>0</v>
      </c>
      <c r="Q25" s="265">
        <f>P25/O25</f>
        <v>0</v>
      </c>
      <c r="R25" s="261">
        <f t="shared" si="3"/>
        <v>1174.5454545454545</v>
      </c>
      <c r="S25" s="250">
        <v>0</v>
      </c>
      <c r="T25" s="265">
        <f>S25/R25</f>
        <v>0</v>
      </c>
      <c r="U25" s="261">
        <f t="shared" si="4"/>
        <v>1174.5454545454545</v>
      </c>
      <c r="V25" s="250">
        <v>0</v>
      </c>
      <c r="W25" s="265">
        <f>V25/U25</f>
        <v>0</v>
      </c>
      <c r="X25" s="261">
        <f t="shared" si="5"/>
        <v>1545.4545454545455</v>
      </c>
      <c r="Y25" s="250">
        <v>0</v>
      </c>
      <c r="Z25" s="265">
        <f>Y25/X25</f>
        <v>0</v>
      </c>
      <c r="AA25" s="261">
        <f t="shared" si="6"/>
        <v>1236.3636363636365</v>
      </c>
      <c r="AB25" s="250">
        <v>0</v>
      </c>
      <c r="AC25" s="265">
        <f>AB25/AA25</f>
        <v>0</v>
      </c>
      <c r="AD25" s="261">
        <f t="shared" si="7"/>
        <v>1174.5454545454545</v>
      </c>
      <c r="AE25" s="250">
        <v>0</v>
      </c>
      <c r="AF25" s="265">
        <f>AE25/AD25</f>
        <v>0</v>
      </c>
      <c r="AG25" s="261">
        <f t="shared" si="8"/>
        <v>1483.6363636363637</v>
      </c>
      <c r="AH25" s="250">
        <v>0</v>
      </c>
      <c r="AI25" s="265">
        <f>AH25/AG25</f>
        <v>0</v>
      </c>
      <c r="AJ25" s="287" t="s">
        <v>235</v>
      </c>
      <c r="AK25" s="325"/>
    </row>
    <row r="26" spans="2:37" ht="33" customHeight="1">
      <c r="B26" s="338"/>
      <c r="C26" s="257" t="s">
        <v>6</v>
      </c>
      <c r="D26" s="257" t="s">
        <v>263</v>
      </c>
      <c r="E26" s="267" t="s">
        <v>33</v>
      </c>
      <c r="F26" s="268" t="s">
        <v>34</v>
      </c>
      <c r="G26" s="268" t="s">
        <v>34</v>
      </c>
      <c r="H26" s="286">
        <v>1</v>
      </c>
      <c r="I26" s="281">
        <v>0.05</v>
      </c>
      <c r="J26" s="259">
        <v>0.95</v>
      </c>
      <c r="K26" s="270">
        <v>1</v>
      </c>
      <c r="L26" s="270">
        <v>8</v>
      </c>
      <c r="M26" s="260">
        <f t="shared" si="9"/>
        <v>8</v>
      </c>
      <c r="N26" s="260">
        <f t="shared" si="1"/>
        <v>152</v>
      </c>
      <c r="O26" s="261">
        <f t="shared" si="2"/>
        <v>3952</v>
      </c>
      <c r="P26" s="250">
        <f>VLOOKUP(D26,Forecast!B$1:H$27,7,FALSE)</f>
        <v>104</v>
      </c>
      <c r="Q26" s="262">
        <f>SUM(P26:P28)/O26</f>
        <v>0.15662955465587045</v>
      </c>
      <c r="R26" s="261">
        <f t="shared" si="3"/>
        <v>2888</v>
      </c>
      <c r="S26" s="250">
        <f>VLOOKUP(D26,Forecast!$B$1:$I$27,8,FALSE)</f>
        <v>64</v>
      </c>
      <c r="T26" s="262">
        <f>SUM(S26:S28)/R26</f>
        <v>0.14196675900277009</v>
      </c>
      <c r="U26" s="261">
        <f t="shared" si="4"/>
        <v>2888</v>
      </c>
      <c r="V26" s="250">
        <f>VLOOKUP(D26,Forecast!B$1:J$27,9,FALSE)</f>
        <v>48</v>
      </c>
      <c r="W26" s="262">
        <f>SUM(V26:V28)/U26</f>
        <v>0.11149584487534626</v>
      </c>
      <c r="X26" s="261">
        <f t="shared" si="5"/>
        <v>3800</v>
      </c>
      <c r="Y26" s="250">
        <f>VLOOKUP(D26,Forecast!B$1:K$27,10,FALSE)</f>
        <v>44</v>
      </c>
      <c r="Z26" s="262">
        <f>SUM(Y26:Y28)/X26</f>
        <v>8.2631578947368417E-2</v>
      </c>
      <c r="AA26" s="261">
        <f t="shared" si="6"/>
        <v>3040</v>
      </c>
      <c r="AB26" s="250">
        <f>VLOOKUP(D26,Forecast!B$1:L$27,11,FALSE)</f>
        <v>60</v>
      </c>
      <c r="AC26" s="262">
        <f>SUM(AB26:AB28)/AA26</f>
        <v>0.12006578947368421</v>
      </c>
      <c r="AD26" s="261">
        <f t="shared" si="7"/>
        <v>2888</v>
      </c>
      <c r="AE26" s="250">
        <f>VLOOKUP(D26,Forecast!B$1:M$27,12,FALSE)</f>
        <v>59</v>
      </c>
      <c r="AF26" s="262">
        <f>SUM(AE26:AE28)/AD26</f>
        <v>0.12603878116343489</v>
      </c>
      <c r="AG26" s="261">
        <f t="shared" si="8"/>
        <v>3648</v>
      </c>
      <c r="AH26" s="250">
        <f>VLOOKUP(D26,Forecast!B$1:N$27,13,FALSE)</f>
        <v>59</v>
      </c>
      <c r="AI26" s="262">
        <f>SUM(AH26:AH28)/AG26</f>
        <v>9.9506578947368418E-2</v>
      </c>
      <c r="AJ26" s="287" t="s">
        <v>230</v>
      </c>
      <c r="AK26" s="325"/>
    </row>
    <row r="27" spans="2:37" ht="33" hidden="1" customHeight="1">
      <c r="B27" s="338"/>
      <c r="C27" s="257" t="s">
        <v>6</v>
      </c>
      <c r="D27" s="257" t="s">
        <v>264</v>
      </c>
      <c r="E27" s="267" t="s">
        <v>33</v>
      </c>
      <c r="F27" s="268" t="s">
        <v>34</v>
      </c>
      <c r="G27" s="268" t="s">
        <v>34</v>
      </c>
      <c r="H27" s="286">
        <v>1</v>
      </c>
      <c r="I27" s="281">
        <v>0.05</v>
      </c>
      <c r="J27" s="259">
        <v>0.95</v>
      </c>
      <c r="K27" s="270">
        <v>1</v>
      </c>
      <c r="L27" s="270">
        <v>8</v>
      </c>
      <c r="M27" s="260">
        <f t="shared" si="9"/>
        <v>8</v>
      </c>
      <c r="N27" s="260">
        <f t="shared" si="1"/>
        <v>152</v>
      </c>
      <c r="O27" s="261">
        <f t="shared" si="2"/>
        <v>3952</v>
      </c>
      <c r="P27" s="250">
        <f>VLOOKUP(D27,Forecast!B$1:H$27,7,FALSE)</f>
        <v>515</v>
      </c>
      <c r="Q27" s="265"/>
      <c r="R27" s="261">
        <f t="shared" si="3"/>
        <v>2888</v>
      </c>
      <c r="S27" s="250">
        <f>VLOOKUP(D27,Forecast!$B$1:$I$27,8,FALSE)</f>
        <v>346</v>
      </c>
      <c r="T27" s="265"/>
      <c r="U27" s="261">
        <f t="shared" si="4"/>
        <v>2888</v>
      </c>
      <c r="V27" s="250">
        <f>VLOOKUP(D27,Forecast!B$1:J$27,9,FALSE)</f>
        <v>274</v>
      </c>
      <c r="W27" s="265"/>
      <c r="X27" s="261">
        <f t="shared" si="5"/>
        <v>3800</v>
      </c>
      <c r="Y27" s="250">
        <f>VLOOKUP(D27,Forecast!B$1:K$27,10,FALSE)</f>
        <v>270</v>
      </c>
      <c r="Z27" s="265"/>
      <c r="AA27" s="261">
        <f t="shared" si="6"/>
        <v>3040</v>
      </c>
      <c r="AB27" s="250">
        <f>VLOOKUP(D27,Forecast!B$1:L$27,11,FALSE)</f>
        <v>305</v>
      </c>
      <c r="AC27" s="265"/>
      <c r="AD27" s="261">
        <f t="shared" si="7"/>
        <v>2888</v>
      </c>
      <c r="AE27" s="250">
        <f>VLOOKUP(D27,Forecast!B$1:M$27,12,FALSE)</f>
        <v>305</v>
      </c>
      <c r="AF27" s="265"/>
      <c r="AG27" s="261">
        <f t="shared" si="8"/>
        <v>3648</v>
      </c>
      <c r="AH27" s="250">
        <f>VLOOKUP(D27,Forecast!B$1:N$27,13,FALSE)</f>
        <v>304</v>
      </c>
      <c r="AI27" s="265"/>
      <c r="AJ27" s="266"/>
      <c r="AK27" s="325"/>
    </row>
    <row r="28" spans="2:37" ht="33" hidden="1" customHeight="1">
      <c r="B28" s="338"/>
      <c r="C28" s="257" t="s">
        <v>231</v>
      </c>
      <c r="D28" s="286" t="s">
        <v>269</v>
      </c>
      <c r="E28" s="267" t="s">
        <v>33</v>
      </c>
      <c r="F28" s="268" t="s">
        <v>34</v>
      </c>
      <c r="G28" s="268" t="s">
        <v>34</v>
      </c>
      <c r="H28" s="286">
        <v>1</v>
      </c>
      <c r="I28" s="281">
        <v>0.05</v>
      </c>
      <c r="J28" s="259">
        <v>0.95</v>
      </c>
      <c r="K28" s="270">
        <v>1</v>
      </c>
      <c r="L28" s="270">
        <v>8</v>
      </c>
      <c r="M28" s="260">
        <f t="shared" si="9"/>
        <v>8</v>
      </c>
      <c r="N28" s="260">
        <f t="shared" si="1"/>
        <v>152</v>
      </c>
      <c r="O28" s="261">
        <f t="shared" si="2"/>
        <v>3952</v>
      </c>
      <c r="P28" s="250">
        <v>0</v>
      </c>
      <c r="Q28" s="265"/>
      <c r="R28" s="261">
        <f t="shared" si="3"/>
        <v>2888</v>
      </c>
      <c r="S28" s="250">
        <v>0</v>
      </c>
      <c r="T28" s="265"/>
      <c r="U28" s="261">
        <f t="shared" si="4"/>
        <v>2888</v>
      </c>
      <c r="V28" s="250">
        <v>0</v>
      </c>
      <c r="W28" s="265"/>
      <c r="X28" s="261">
        <f t="shared" si="5"/>
        <v>3800</v>
      </c>
      <c r="Y28" s="250">
        <v>0</v>
      </c>
      <c r="Z28" s="265"/>
      <c r="AA28" s="261">
        <f t="shared" si="6"/>
        <v>3040</v>
      </c>
      <c r="AB28" s="250">
        <v>0</v>
      </c>
      <c r="AC28" s="265"/>
      <c r="AD28" s="261">
        <f t="shared" si="7"/>
        <v>2888</v>
      </c>
      <c r="AE28" s="250">
        <v>0</v>
      </c>
      <c r="AF28" s="265"/>
      <c r="AG28" s="261">
        <f t="shared" si="8"/>
        <v>3648</v>
      </c>
      <c r="AH28" s="250">
        <v>0</v>
      </c>
      <c r="AI28" s="265"/>
      <c r="AJ28" s="266"/>
      <c r="AK28" s="325"/>
    </row>
    <row r="29" spans="2:37" ht="33" customHeight="1">
      <c r="B29" s="338"/>
      <c r="C29" s="257" t="s">
        <v>6</v>
      </c>
      <c r="D29" s="257" t="s">
        <v>263</v>
      </c>
      <c r="E29" s="359" t="s">
        <v>37</v>
      </c>
      <c r="F29" s="268" t="s">
        <v>38</v>
      </c>
      <c r="G29" s="268" t="s">
        <v>38</v>
      </c>
      <c r="H29" s="286">
        <v>2</v>
      </c>
      <c r="I29" s="281">
        <v>0.3</v>
      </c>
      <c r="J29" s="259">
        <v>0.85</v>
      </c>
      <c r="K29" s="270">
        <v>1</v>
      </c>
      <c r="L29" s="270">
        <v>8</v>
      </c>
      <c r="M29" s="260">
        <f t="shared" si="9"/>
        <v>16</v>
      </c>
      <c r="N29" s="260">
        <f t="shared" si="1"/>
        <v>45.333333333333336</v>
      </c>
      <c r="O29" s="261">
        <f t="shared" si="2"/>
        <v>1178.6666666666667</v>
      </c>
      <c r="P29" s="250">
        <f>VLOOKUP(D29,Forecast!B$1:H$27,7,FALSE)</f>
        <v>104</v>
      </c>
      <c r="Q29" s="274">
        <f>SUM(P29:P36)/O29</f>
        <v>1.004524886877828</v>
      </c>
      <c r="R29" s="261">
        <f t="shared" si="3"/>
        <v>861.33333333333337</v>
      </c>
      <c r="S29" s="250">
        <f>VLOOKUP(D29,Forecast!$B$1:$I$27,8,FALSE)</f>
        <v>64</v>
      </c>
      <c r="T29" s="274">
        <f>SUM(S29:S36)/R29</f>
        <v>0.4760061919504644</v>
      </c>
      <c r="U29" s="261">
        <f t="shared" si="4"/>
        <v>861.33333333333337</v>
      </c>
      <c r="V29" s="250">
        <f>VLOOKUP(D29,Forecast!B$1:J$27,9,FALSE)</f>
        <v>48</v>
      </c>
      <c r="W29" s="274">
        <f>SUM(V29:V36)/U29</f>
        <v>0.37383900928792568</v>
      </c>
      <c r="X29" s="261">
        <f t="shared" si="5"/>
        <v>1133.3333333333335</v>
      </c>
      <c r="Y29" s="250">
        <f>VLOOKUP(D29,Forecast!B$1:K$27,10,FALSE)</f>
        <v>44</v>
      </c>
      <c r="Z29" s="274">
        <f>SUM(Y29:Y36)/X29</f>
        <v>0.27705882352941175</v>
      </c>
      <c r="AA29" s="261">
        <f t="shared" si="6"/>
        <v>906.66666666666674</v>
      </c>
      <c r="AB29" s="250">
        <f>VLOOKUP(D29,Forecast!B$1:L$27,11,FALSE)</f>
        <v>60</v>
      </c>
      <c r="AC29" s="274">
        <f>SUM(AB29:AB36)/AA29</f>
        <v>0.40257352941176466</v>
      </c>
      <c r="AD29" s="261">
        <f t="shared" si="7"/>
        <v>861.33333333333337</v>
      </c>
      <c r="AE29" s="250">
        <f>VLOOKUP(D29,Forecast!B$1:M$27,12,FALSE)</f>
        <v>59</v>
      </c>
      <c r="AF29" s="274">
        <f>SUM(AE29:AE36)/AD29</f>
        <v>0.42260061919504643</v>
      </c>
      <c r="AG29" s="261">
        <f t="shared" si="8"/>
        <v>1088</v>
      </c>
      <c r="AH29" s="250">
        <f>VLOOKUP(D29,Forecast!B$1:N$27,13,FALSE)</f>
        <v>59</v>
      </c>
      <c r="AI29" s="274">
        <f>SUM(AH29:AH36)/AG29</f>
        <v>0.33363970588235292</v>
      </c>
      <c r="AJ29" s="287" t="s">
        <v>230</v>
      </c>
      <c r="AK29" s="325" t="s">
        <v>292</v>
      </c>
    </row>
    <row r="30" spans="2:37" ht="33" hidden="1" customHeight="1">
      <c r="B30" s="338"/>
      <c r="C30" s="257" t="s">
        <v>6</v>
      </c>
      <c r="D30" s="257" t="s">
        <v>264</v>
      </c>
      <c r="E30" s="267" t="s">
        <v>37</v>
      </c>
      <c r="F30" s="268" t="s">
        <v>38</v>
      </c>
      <c r="G30" s="268" t="s">
        <v>38</v>
      </c>
      <c r="H30" s="286">
        <v>2</v>
      </c>
      <c r="I30" s="281">
        <v>0.3</v>
      </c>
      <c r="J30" s="259">
        <v>0.85</v>
      </c>
      <c r="K30" s="270">
        <v>1</v>
      </c>
      <c r="L30" s="270">
        <v>8</v>
      </c>
      <c r="M30" s="260">
        <f t="shared" si="9"/>
        <v>16</v>
      </c>
      <c r="N30" s="260">
        <f t="shared" si="1"/>
        <v>45.333333333333336</v>
      </c>
      <c r="O30" s="261">
        <f t="shared" si="2"/>
        <v>1178.6666666666667</v>
      </c>
      <c r="P30" s="250">
        <f>VLOOKUP(D30,Forecast!B$1:H$27,7,FALSE)</f>
        <v>515</v>
      </c>
      <c r="Q30" s="265"/>
      <c r="R30" s="261">
        <f t="shared" si="3"/>
        <v>861.33333333333337</v>
      </c>
      <c r="S30" s="250">
        <f>VLOOKUP(D30,Forecast!$B$1:$I$27,8,FALSE)</f>
        <v>346</v>
      </c>
      <c r="T30" s="265"/>
      <c r="U30" s="261">
        <f t="shared" si="4"/>
        <v>861.33333333333337</v>
      </c>
      <c r="V30" s="250">
        <f>VLOOKUP(D30,Forecast!B$1:J$27,9,FALSE)</f>
        <v>274</v>
      </c>
      <c r="W30" s="265"/>
      <c r="X30" s="261">
        <f t="shared" si="5"/>
        <v>1133.3333333333335</v>
      </c>
      <c r="Y30" s="250">
        <f>VLOOKUP(D30,Forecast!B$1:K$27,10,FALSE)</f>
        <v>270</v>
      </c>
      <c r="Z30" s="265"/>
      <c r="AA30" s="261">
        <f t="shared" si="6"/>
        <v>906.66666666666674</v>
      </c>
      <c r="AB30" s="250">
        <f>VLOOKUP(D30,Forecast!B$1:L$27,11,FALSE)</f>
        <v>305</v>
      </c>
      <c r="AC30" s="265"/>
      <c r="AD30" s="261">
        <f t="shared" si="7"/>
        <v>861.33333333333337</v>
      </c>
      <c r="AE30" s="250">
        <f>VLOOKUP(D30,Forecast!B$1:M$27,12,FALSE)</f>
        <v>305</v>
      </c>
      <c r="AF30" s="265"/>
      <c r="AG30" s="261">
        <f t="shared" si="8"/>
        <v>1088</v>
      </c>
      <c r="AH30" s="250">
        <f>VLOOKUP(D30,Forecast!B$1:N$27,13,FALSE)</f>
        <v>304</v>
      </c>
      <c r="AI30" s="265"/>
      <c r="AJ30" s="266"/>
      <c r="AK30" s="325"/>
    </row>
    <row r="31" spans="2:37" ht="33" hidden="1" customHeight="1">
      <c r="B31" s="338"/>
      <c r="C31" s="257" t="s">
        <v>231</v>
      </c>
      <c r="D31" s="257">
        <v>289012412</v>
      </c>
      <c r="E31" s="267" t="s">
        <v>37</v>
      </c>
      <c r="F31" s="268" t="s">
        <v>38</v>
      </c>
      <c r="G31" s="268" t="s">
        <v>38</v>
      </c>
      <c r="H31" s="286">
        <v>2</v>
      </c>
      <c r="I31" s="281">
        <v>0.3</v>
      </c>
      <c r="J31" s="259">
        <v>0.85</v>
      </c>
      <c r="K31" s="270">
        <v>1</v>
      </c>
      <c r="L31" s="270">
        <v>8</v>
      </c>
      <c r="M31" s="260">
        <f t="shared" si="9"/>
        <v>16</v>
      </c>
      <c r="N31" s="260">
        <f t="shared" si="1"/>
        <v>45.333333333333336</v>
      </c>
      <c r="O31" s="261">
        <f t="shared" si="2"/>
        <v>1178.6666666666667</v>
      </c>
      <c r="P31" s="250">
        <v>0</v>
      </c>
      <c r="Q31" s="265"/>
      <c r="R31" s="261">
        <f t="shared" si="3"/>
        <v>861.33333333333337</v>
      </c>
      <c r="S31" s="250">
        <v>0</v>
      </c>
      <c r="T31" s="265"/>
      <c r="U31" s="261">
        <f t="shared" si="4"/>
        <v>861.33333333333337</v>
      </c>
      <c r="V31" s="250">
        <v>0</v>
      </c>
      <c r="W31" s="265"/>
      <c r="X31" s="261">
        <f t="shared" si="5"/>
        <v>1133.3333333333335</v>
      </c>
      <c r="Y31" s="250">
        <v>0</v>
      </c>
      <c r="Z31" s="265"/>
      <c r="AA31" s="261">
        <f t="shared" si="6"/>
        <v>906.66666666666674</v>
      </c>
      <c r="AB31" s="250">
        <v>0</v>
      </c>
      <c r="AC31" s="265"/>
      <c r="AD31" s="261">
        <f t="shared" si="7"/>
        <v>861.33333333333337</v>
      </c>
      <c r="AE31" s="250">
        <v>0</v>
      </c>
      <c r="AF31" s="265"/>
      <c r="AG31" s="261">
        <f t="shared" si="8"/>
        <v>1088</v>
      </c>
      <c r="AH31" s="250">
        <v>0</v>
      </c>
      <c r="AI31" s="265"/>
      <c r="AJ31" s="266"/>
      <c r="AK31" s="325"/>
    </row>
    <row r="32" spans="2:37" ht="33" hidden="1" customHeight="1">
      <c r="B32" s="338"/>
      <c r="C32" s="257" t="s">
        <v>231</v>
      </c>
      <c r="D32" s="257">
        <v>700002789</v>
      </c>
      <c r="E32" s="267" t="s">
        <v>37</v>
      </c>
      <c r="F32" s="268" t="s">
        <v>38</v>
      </c>
      <c r="G32" s="268" t="s">
        <v>38</v>
      </c>
      <c r="H32" s="286">
        <v>2</v>
      </c>
      <c r="I32" s="281">
        <v>0.3</v>
      </c>
      <c r="J32" s="259">
        <v>0.85</v>
      </c>
      <c r="K32" s="270">
        <v>1</v>
      </c>
      <c r="L32" s="270">
        <v>8</v>
      </c>
      <c r="M32" s="260">
        <f t="shared" si="9"/>
        <v>16</v>
      </c>
      <c r="N32" s="260">
        <f t="shared" si="1"/>
        <v>45.333333333333336</v>
      </c>
      <c r="O32" s="261">
        <f t="shared" si="2"/>
        <v>1178.6666666666667</v>
      </c>
      <c r="P32" s="250">
        <v>60</v>
      </c>
      <c r="Q32" s="265"/>
      <c r="R32" s="261">
        <f t="shared" si="3"/>
        <v>861.33333333333337</v>
      </c>
      <c r="S32" s="250">
        <v>0</v>
      </c>
      <c r="T32" s="265"/>
      <c r="U32" s="261">
        <f t="shared" si="4"/>
        <v>861.33333333333337</v>
      </c>
      <c r="V32" s="250">
        <v>0</v>
      </c>
      <c r="W32" s="265"/>
      <c r="X32" s="261">
        <f t="shared" si="5"/>
        <v>1133.3333333333335</v>
      </c>
      <c r="Y32" s="250">
        <v>0</v>
      </c>
      <c r="Z32" s="265"/>
      <c r="AA32" s="261">
        <f t="shared" si="6"/>
        <v>906.66666666666674</v>
      </c>
      <c r="AB32" s="250">
        <v>0</v>
      </c>
      <c r="AC32" s="265"/>
      <c r="AD32" s="261">
        <f t="shared" si="7"/>
        <v>861.33333333333337</v>
      </c>
      <c r="AE32" s="250">
        <v>0</v>
      </c>
      <c r="AF32" s="265"/>
      <c r="AG32" s="261">
        <f t="shared" si="8"/>
        <v>1088</v>
      </c>
      <c r="AH32" s="250">
        <v>0</v>
      </c>
      <c r="AI32" s="265"/>
      <c r="AJ32" s="266"/>
      <c r="AK32" s="325"/>
    </row>
    <row r="33" spans="2:40" ht="33" hidden="1" customHeight="1">
      <c r="B33" s="338"/>
      <c r="C33" s="257" t="s">
        <v>231</v>
      </c>
      <c r="D33" s="257" t="s">
        <v>270</v>
      </c>
      <c r="E33" s="267" t="s">
        <v>37</v>
      </c>
      <c r="F33" s="268" t="s">
        <v>38</v>
      </c>
      <c r="G33" s="268" t="s">
        <v>38</v>
      </c>
      <c r="H33" s="286">
        <v>2</v>
      </c>
      <c r="I33" s="281">
        <v>0.3</v>
      </c>
      <c r="J33" s="259">
        <v>0.85</v>
      </c>
      <c r="K33" s="270">
        <v>1</v>
      </c>
      <c r="L33" s="270">
        <v>8</v>
      </c>
      <c r="M33" s="260">
        <f t="shared" si="9"/>
        <v>16</v>
      </c>
      <c r="N33" s="260">
        <f t="shared" si="1"/>
        <v>45.333333333333336</v>
      </c>
      <c r="O33" s="261">
        <f t="shared" si="2"/>
        <v>1178.6666666666667</v>
      </c>
      <c r="P33" s="250">
        <v>120</v>
      </c>
      <c r="Q33" s="265"/>
      <c r="R33" s="261">
        <f t="shared" si="3"/>
        <v>861.33333333333337</v>
      </c>
      <c r="S33" s="250">
        <v>0</v>
      </c>
      <c r="T33" s="265"/>
      <c r="U33" s="261">
        <f t="shared" si="4"/>
        <v>861.33333333333337</v>
      </c>
      <c r="V33" s="250">
        <v>0</v>
      </c>
      <c r="W33" s="265"/>
      <c r="X33" s="261">
        <f t="shared" si="5"/>
        <v>1133.3333333333335</v>
      </c>
      <c r="Y33" s="250">
        <v>0</v>
      </c>
      <c r="Z33" s="265"/>
      <c r="AA33" s="261">
        <f t="shared" si="6"/>
        <v>906.66666666666674</v>
      </c>
      <c r="AB33" s="250">
        <v>0</v>
      </c>
      <c r="AC33" s="265"/>
      <c r="AD33" s="261">
        <f t="shared" si="7"/>
        <v>861.33333333333337</v>
      </c>
      <c r="AE33" s="250">
        <v>0</v>
      </c>
      <c r="AF33" s="265"/>
      <c r="AG33" s="261">
        <f t="shared" si="8"/>
        <v>1088</v>
      </c>
      <c r="AH33" s="250">
        <v>0</v>
      </c>
      <c r="AI33" s="265"/>
      <c r="AJ33" s="266"/>
      <c r="AK33" s="325"/>
    </row>
    <row r="34" spans="2:40" ht="33" hidden="1" customHeight="1">
      <c r="B34" s="338"/>
      <c r="C34" s="257" t="s">
        <v>231</v>
      </c>
      <c r="D34" s="257">
        <v>700011784</v>
      </c>
      <c r="E34" s="267" t="s">
        <v>37</v>
      </c>
      <c r="F34" s="268" t="s">
        <v>38</v>
      </c>
      <c r="G34" s="268" t="s">
        <v>38</v>
      </c>
      <c r="H34" s="286">
        <v>2</v>
      </c>
      <c r="I34" s="281">
        <v>0.3</v>
      </c>
      <c r="J34" s="259">
        <v>0.85</v>
      </c>
      <c r="K34" s="270">
        <v>1</v>
      </c>
      <c r="L34" s="270">
        <v>8</v>
      </c>
      <c r="M34" s="260">
        <f t="shared" si="9"/>
        <v>16</v>
      </c>
      <c r="N34" s="260">
        <f t="shared" si="1"/>
        <v>45.333333333333336</v>
      </c>
      <c r="O34" s="261">
        <f t="shared" si="2"/>
        <v>1178.6666666666667</v>
      </c>
      <c r="P34" s="250">
        <v>48</v>
      </c>
      <c r="Q34" s="265"/>
      <c r="R34" s="261">
        <f t="shared" si="3"/>
        <v>861.33333333333337</v>
      </c>
      <c r="S34" s="250">
        <v>0</v>
      </c>
      <c r="T34" s="265"/>
      <c r="U34" s="261">
        <f t="shared" si="4"/>
        <v>861.33333333333337</v>
      </c>
      <c r="V34" s="250">
        <v>0</v>
      </c>
      <c r="W34" s="265"/>
      <c r="X34" s="261">
        <f t="shared" si="5"/>
        <v>1133.3333333333335</v>
      </c>
      <c r="Y34" s="250">
        <v>0</v>
      </c>
      <c r="Z34" s="265"/>
      <c r="AA34" s="261">
        <f t="shared" si="6"/>
        <v>906.66666666666674</v>
      </c>
      <c r="AB34" s="250">
        <v>0</v>
      </c>
      <c r="AC34" s="265"/>
      <c r="AD34" s="261">
        <f t="shared" si="7"/>
        <v>861.33333333333337</v>
      </c>
      <c r="AE34" s="250">
        <v>0</v>
      </c>
      <c r="AF34" s="265"/>
      <c r="AG34" s="261">
        <f t="shared" si="8"/>
        <v>1088</v>
      </c>
      <c r="AH34" s="250">
        <v>0</v>
      </c>
      <c r="AI34" s="265"/>
      <c r="AJ34" s="266"/>
      <c r="AK34" s="325"/>
    </row>
    <row r="35" spans="2:40" ht="33" hidden="1" customHeight="1">
      <c r="B35" s="338"/>
      <c r="C35" s="257" t="s">
        <v>231</v>
      </c>
      <c r="D35" s="257">
        <v>700011785</v>
      </c>
      <c r="E35" s="267" t="s">
        <v>37</v>
      </c>
      <c r="F35" s="268" t="s">
        <v>38</v>
      </c>
      <c r="G35" s="268" t="s">
        <v>38</v>
      </c>
      <c r="H35" s="286">
        <v>2</v>
      </c>
      <c r="I35" s="281">
        <v>0.3</v>
      </c>
      <c r="J35" s="259">
        <v>0.85</v>
      </c>
      <c r="K35" s="270">
        <v>1</v>
      </c>
      <c r="L35" s="270">
        <v>8</v>
      </c>
      <c r="M35" s="260">
        <f t="shared" si="9"/>
        <v>16</v>
      </c>
      <c r="N35" s="260">
        <f t="shared" si="1"/>
        <v>45.333333333333336</v>
      </c>
      <c r="O35" s="261">
        <f t="shared" si="2"/>
        <v>1178.6666666666667</v>
      </c>
      <c r="P35" s="250">
        <v>14</v>
      </c>
      <c r="Q35" s="265"/>
      <c r="R35" s="261">
        <f t="shared" si="3"/>
        <v>861.33333333333337</v>
      </c>
      <c r="S35" s="250">
        <v>0</v>
      </c>
      <c r="T35" s="265"/>
      <c r="U35" s="261">
        <f t="shared" si="4"/>
        <v>861.33333333333337</v>
      </c>
      <c r="V35" s="250">
        <v>0</v>
      </c>
      <c r="W35" s="265"/>
      <c r="X35" s="261">
        <f t="shared" si="5"/>
        <v>1133.3333333333335</v>
      </c>
      <c r="Y35" s="250">
        <v>0</v>
      </c>
      <c r="Z35" s="265"/>
      <c r="AA35" s="261">
        <f t="shared" si="6"/>
        <v>906.66666666666674</v>
      </c>
      <c r="AB35" s="250">
        <v>0</v>
      </c>
      <c r="AC35" s="265"/>
      <c r="AD35" s="261">
        <f t="shared" si="7"/>
        <v>861.33333333333337</v>
      </c>
      <c r="AE35" s="250">
        <v>0</v>
      </c>
      <c r="AF35" s="265"/>
      <c r="AG35" s="261">
        <f t="shared" si="8"/>
        <v>1088</v>
      </c>
      <c r="AH35" s="250">
        <v>0</v>
      </c>
      <c r="AI35" s="265"/>
      <c r="AJ35" s="266"/>
      <c r="AK35" s="325"/>
      <c r="AN35" s="226"/>
    </row>
    <row r="36" spans="2:40" ht="33" hidden="1" customHeight="1">
      <c r="B36" s="338"/>
      <c r="C36" s="257" t="s">
        <v>231</v>
      </c>
      <c r="D36" s="257" t="s">
        <v>271</v>
      </c>
      <c r="E36" s="267" t="s">
        <v>37</v>
      </c>
      <c r="F36" s="268" t="s">
        <v>38</v>
      </c>
      <c r="G36" s="268" t="s">
        <v>38</v>
      </c>
      <c r="H36" s="321">
        <v>2</v>
      </c>
      <c r="I36" s="281">
        <v>0.3</v>
      </c>
      <c r="J36" s="259">
        <v>0.85</v>
      </c>
      <c r="K36" s="270">
        <v>1</v>
      </c>
      <c r="L36" s="270">
        <v>8</v>
      </c>
      <c r="M36" s="260">
        <f t="shared" si="9"/>
        <v>16</v>
      </c>
      <c r="N36" s="260">
        <f t="shared" si="1"/>
        <v>45.333333333333336</v>
      </c>
      <c r="O36" s="261">
        <f t="shared" si="2"/>
        <v>1178.6666666666667</v>
      </c>
      <c r="P36" s="250">
        <v>323</v>
      </c>
      <c r="Q36" s="265"/>
      <c r="R36" s="261">
        <f t="shared" si="3"/>
        <v>861.33333333333337</v>
      </c>
      <c r="S36" s="250">
        <v>0</v>
      </c>
      <c r="T36" s="265"/>
      <c r="U36" s="261">
        <f t="shared" si="4"/>
        <v>861.33333333333337</v>
      </c>
      <c r="V36" s="250">
        <v>0</v>
      </c>
      <c r="W36" s="265"/>
      <c r="X36" s="261">
        <f t="shared" si="5"/>
        <v>1133.3333333333335</v>
      </c>
      <c r="Y36" s="250">
        <v>0</v>
      </c>
      <c r="Z36" s="265"/>
      <c r="AA36" s="261">
        <f t="shared" si="6"/>
        <v>906.66666666666674</v>
      </c>
      <c r="AB36" s="250">
        <v>0</v>
      </c>
      <c r="AC36" s="265"/>
      <c r="AD36" s="261">
        <f t="shared" si="7"/>
        <v>861.33333333333337</v>
      </c>
      <c r="AE36" s="250">
        <v>0</v>
      </c>
      <c r="AF36" s="265"/>
      <c r="AG36" s="261">
        <f t="shared" si="8"/>
        <v>1088</v>
      </c>
      <c r="AH36" s="250">
        <v>0</v>
      </c>
      <c r="AI36" s="265"/>
      <c r="AJ36" s="266"/>
      <c r="AK36" s="325"/>
    </row>
    <row r="37" spans="2:40" ht="33" customHeight="1">
      <c r="B37" s="338"/>
      <c r="C37" s="257" t="s">
        <v>6</v>
      </c>
      <c r="D37" s="257" t="s">
        <v>263</v>
      </c>
      <c r="E37" s="267" t="s">
        <v>40</v>
      </c>
      <c r="F37" s="268" t="s">
        <v>39</v>
      </c>
      <c r="G37" s="268" t="s">
        <v>39</v>
      </c>
      <c r="H37" s="286">
        <v>2</v>
      </c>
      <c r="I37" s="281">
        <v>0.42</v>
      </c>
      <c r="J37" s="259">
        <v>0.85</v>
      </c>
      <c r="K37" s="270">
        <v>1</v>
      </c>
      <c r="L37" s="270">
        <v>8</v>
      </c>
      <c r="M37" s="260">
        <f t="shared" si="9"/>
        <v>16</v>
      </c>
      <c r="N37" s="260">
        <f>(M37/I37)*J37</f>
        <v>32.38095238095238</v>
      </c>
      <c r="O37" s="261">
        <f t="shared" si="2"/>
        <v>841.90476190476193</v>
      </c>
      <c r="P37" s="250">
        <f>VLOOKUP(D37,Forecast!B$1:H$27,7,FALSE)</f>
        <v>104</v>
      </c>
      <c r="Q37" s="265">
        <f>SUM(P37:P39)/O37</f>
        <v>0.73523755656108591</v>
      </c>
      <c r="R37" s="261">
        <f t="shared" si="3"/>
        <v>615.23809523809518</v>
      </c>
      <c r="S37" s="250">
        <f>VLOOKUP(D37,Forecast!$B$1:$I$27,8,FALSE)</f>
        <v>64</v>
      </c>
      <c r="T37" s="265">
        <f>SUM(S37:S39)/R37</f>
        <v>0.66640866873065019</v>
      </c>
      <c r="U37" s="261">
        <f t="shared" si="4"/>
        <v>615.23809523809518</v>
      </c>
      <c r="V37" s="250">
        <f>VLOOKUP(D37,Forecast!B$1:J$27,9,FALSE)</f>
        <v>48</v>
      </c>
      <c r="W37" s="265">
        <f>SUM(V37:V39)/U37</f>
        <v>0.52337461300309607</v>
      </c>
      <c r="X37" s="261">
        <f t="shared" si="5"/>
        <v>809.52380952380952</v>
      </c>
      <c r="Y37" s="250">
        <f>VLOOKUP(D37,Forecast!B$1:K$27,10,FALSE)</f>
        <v>44</v>
      </c>
      <c r="Z37" s="265">
        <f>SUM(Y37:Y39)/X37</f>
        <v>0.38788235294117646</v>
      </c>
      <c r="AA37" s="261">
        <f t="shared" si="6"/>
        <v>647.61904761904759</v>
      </c>
      <c r="AB37" s="250">
        <f>VLOOKUP(D37,Forecast!B$1:L$27,11,FALSE)</f>
        <v>60</v>
      </c>
      <c r="AC37" s="265">
        <f>SUM(AB37:AB39)/AA37</f>
        <v>0.56360294117647058</v>
      </c>
      <c r="AD37" s="261">
        <f t="shared" si="7"/>
        <v>615.23809523809518</v>
      </c>
      <c r="AE37" s="250">
        <f>VLOOKUP(D37,Forecast!B$1:M$27,12,FALSE)</f>
        <v>59</v>
      </c>
      <c r="AF37" s="265">
        <f>SUM(AE37:AE39)/AD37</f>
        <v>0.59164086687306505</v>
      </c>
      <c r="AG37" s="261">
        <f t="shared" si="8"/>
        <v>777.14285714285711</v>
      </c>
      <c r="AH37" s="250">
        <f>VLOOKUP(D37,Forecast!B$1:N$27,13,FALSE)</f>
        <v>59</v>
      </c>
      <c r="AI37" s="265">
        <f>SUM(AH37:AH39)/AG37</f>
        <v>0.46709558823529412</v>
      </c>
      <c r="AJ37" s="287" t="s">
        <v>230</v>
      </c>
      <c r="AK37" s="325"/>
    </row>
    <row r="38" spans="2:40" ht="33" hidden="1" customHeight="1">
      <c r="B38" s="338"/>
      <c r="C38" s="257" t="s">
        <v>6</v>
      </c>
      <c r="D38" s="257" t="s">
        <v>264</v>
      </c>
      <c r="E38" s="267" t="s">
        <v>40</v>
      </c>
      <c r="F38" s="268" t="s">
        <v>39</v>
      </c>
      <c r="G38" s="268" t="s">
        <v>39</v>
      </c>
      <c r="H38" s="286">
        <v>2</v>
      </c>
      <c r="I38" s="281">
        <v>0.42</v>
      </c>
      <c r="J38" s="259">
        <v>0.85</v>
      </c>
      <c r="K38" s="270">
        <v>1</v>
      </c>
      <c r="L38" s="270">
        <v>8</v>
      </c>
      <c r="M38" s="260">
        <f t="shared" si="9"/>
        <v>16</v>
      </c>
      <c r="N38" s="260">
        <f t="shared" ref="N38:N39" si="10">(M38/I38)*J38</f>
        <v>32.38095238095238</v>
      </c>
      <c r="O38" s="261">
        <f t="shared" si="2"/>
        <v>841.90476190476193</v>
      </c>
      <c r="P38" s="250">
        <f>VLOOKUP(D38,Forecast!B$1:H$27,7,FALSE)</f>
        <v>515</v>
      </c>
      <c r="Q38" s="265"/>
      <c r="R38" s="261">
        <f t="shared" si="3"/>
        <v>615.23809523809518</v>
      </c>
      <c r="S38" s="250">
        <f>VLOOKUP(D38,Forecast!$B$1:$I$27,8,FALSE)</f>
        <v>346</v>
      </c>
      <c r="T38" s="265"/>
      <c r="U38" s="261">
        <f t="shared" si="4"/>
        <v>615.23809523809518</v>
      </c>
      <c r="V38" s="250">
        <f>VLOOKUP(D38,Forecast!B$1:J$27,9,FALSE)</f>
        <v>274</v>
      </c>
      <c r="W38" s="265"/>
      <c r="X38" s="261">
        <f t="shared" si="5"/>
        <v>809.52380952380952</v>
      </c>
      <c r="Y38" s="250">
        <f>VLOOKUP(D38,Forecast!B$1:K$27,10,FALSE)</f>
        <v>270</v>
      </c>
      <c r="Z38" s="265"/>
      <c r="AA38" s="261">
        <f t="shared" si="6"/>
        <v>647.61904761904759</v>
      </c>
      <c r="AB38" s="250">
        <f>VLOOKUP(D38,Forecast!B$1:L$27,11,FALSE)</f>
        <v>305</v>
      </c>
      <c r="AC38" s="265"/>
      <c r="AD38" s="261">
        <f t="shared" si="7"/>
        <v>615.23809523809518</v>
      </c>
      <c r="AE38" s="250">
        <f>VLOOKUP(D38,Forecast!B$1:M$27,12,FALSE)</f>
        <v>305</v>
      </c>
      <c r="AF38" s="265"/>
      <c r="AG38" s="261">
        <f t="shared" si="8"/>
        <v>777.14285714285711</v>
      </c>
      <c r="AH38" s="250">
        <f>VLOOKUP(D38,Forecast!B$1:N$27,13,FALSE)</f>
        <v>304</v>
      </c>
      <c r="AI38" s="265"/>
      <c r="AJ38" s="266"/>
      <c r="AK38" s="325"/>
    </row>
    <row r="39" spans="2:40" ht="33" hidden="1" customHeight="1">
      <c r="B39" s="338"/>
      <c r="C39" s="257" t="s">
        <v>231</v>
      </c>
      <c r="D39" s="286" t="s">
        <v>236</v>
      </c>
      <c r="E39" s="267" t="s">
        <v>40</v>
      </c>
      <c r="F39" s="268" t="s">
        <v>39</v>
      </c>
      <c r="G39" s="268" t="s">
        <v>39</v>
      </c>
      <c r="H39" s="286">
        <v>2</v>
      </c>
      <c r="I39" s="281">
        <v>0.42</v>
      </c>
      <c r="J39" s="259">
        <v>0.85</v>
      </c>
      <c r="K39" s="270">
        <v>1</v>
      </c>
      <c r="L39" s="270">
        <v>8</v>
      </c>
      <c r="M39" s="260">
        <f t="shared" si="9"/>
        <v>16</v>
      </c>
      <c r="N39" s="260">
        <f t="shared" si="10"/>
        <v>32.38095238095238</v>
      </c>
      <c r="O39" s="261">
        <f t="shared" si="2"/>
        <v>841.90476190476193</v>
      </c>
      <c r="P39" s="250">
        <v>0</v>
      </c>
      <c r="Q39" s="265"/>
      <c r="R39" s="261">
        <f t="shared" si="3"/>
        <v>615.23809523809518</v>
      </c>
      <c r="S39" s="250">
        <v>0</v>
      </c>
      <c r="T39" s="265"/>
      <c r="U39" s="261">
        <f t="shared" si="4"/>
        <v>615.23809523809518</v>
      </c>
      <c r="V39" s="250">
        <v>0</v>
      </c>
      <c r="W39" s="265"/>
      <c r="X39" s="261">
        <f t="shared" si="5"/>
        <v>809.52380952380952</v>
      </c>
      <c r="Y39" s="250">
        <v>0</v>
      </c>
      <c r="Z39" s="265"/>
      <c r="AA39" s="261">
        <f t="shared" si="6"/>
        <v>647.61904761904759</v>
      </c>
      <c r="AB39" s="250">
        <v>0</v>
      </c>
      <c r="AC39" s="265"/>
      <c r="AD39" s="261">
        <f t="shared" si="7"/>
        <v>615.23809523809518</v>
      </c>
      <c r="AE39" s="250">
        <v>0</v>
      </c>
      <c r="AF39" s="265"/>
      <c r="AG39" s="261">
        <f t="shared" si="8"/>
        <v>777.14285714285711</v>
      </c>
      <c r="AH39" s="250">
        <v>0</v>
      </c>
      <c r="AI39" s="265"/>
      <c r="AJ39" s="266"/>
      <c r="AK39" s="325"/>
    </row>
    <row r="40" spans="2:40" ht="33" customHeight="1">
      <c r="B40" s="338"/>
      <c r="C40" s="257" t="s">
        <v>231</v>
      </c>
      <c r="D40" s="286" t="s">
        <v>272</v>
      </c>
      <c r="E40" s="267" t="s">
        <v>42</v>
      </c>
      <c r="F40" s="268" t="s">
        <v>41</v>
      </c>
      <c r="G40" s="268" t="s">
        <v>41</v>
      </c>
      <c r="H40" s="286">
        <v>1</v>
      </c>
      <c r="I40" s="281">
        <v>0.25</v>
      </c>
      <c r="J40" s="259">
        <v>0.9</v>
      </c>
      <c r="K40" s="270">
        <v>1</v>
      </c>
      <c r="L40" s="270">
        <v>8</v>
      </c>
      <c r="M40" s="260">
        <f t="shared" si="9"/>
        <v>8</v>
      </c>
      <c r="N40" s="260">
        <f t="shared" ref="N40:N45" si="11">(M40/I40)*J40</f>
        <v>28.8</v>
      </c>
      <c r="O40" s="261">
        <f t="shared" si="2"/>
        <v>748.80000000000007</v>
      </c>
      <c r="P40" s="250">
        <v>0</v>
      </c>
      <c r="Q40" s="265">
        <f>P40/$O$40</f>
        <v>0</v>
      </c>
      <c r="R40" s="261">
        <f t="shared" si="3"/>
        <v>547.20000000000005</v>
      </c>
      <c r="S40" s="250">
        <v>0</v>
      </c>
      <c r="T40" s="265">
        <f>S40/$O$40</f>
        <v>0</v>
      </c>
      <c r="U40" s="261">
        <f t="shared" si="4"/>
        <v>547.20000000000005</v>
      </c>
      <c r="V40" s="250">
        <v>0</v>
      </c>
      <c r="W40" s="265">
        <f>V40/$O$40</f>
        <v>0</v>
      </c>
      <c r="X40" s="261">
        <f t="shared" si="5"/>
        <v>720</v>
      </c>
      <c r="Y40" s="250">
        <v>0</v>
      </c>
      <c r="Z40" s="265">
        <f>Y40/$O$40</f>
        <v>0</v>
      </c>
      <c r="AA40" s="261">
        <f t="shared" si="6"/>
        <v>576</v>
      </c>
      <c r="AB40" s="250">
        <v>0</v>
      </c>
      <c r="AC40" s="265">
        <f>AB40/$O$40</f>
        <v>0</v>
      </c>
      <c r="AD40" s="261">
        <f t="shared" si="7"/>
        <v>547.20000000000005</v>
      </c>
      <c r="AE40" s="250">
        <v>0</v>
      </c>
      <c r="AF40" s="265">
        <f>AE40/$O$40</f>
        <v>0</v>
      </c>
      <c r="AG40" s="261">
        <f t="shared" si="8"/>
        <v>691.2</v>
      </c>
      <c r="AH40" s="250">
        <v>0</v>
      </c>
      <c r="AI40" s="265">
        <f>AH40/$O$40</f>
        <v>0</v>
      </c>
      <c r="AJ40" s="287" t="s">
        <v>235</v>
      </c>
      <c r="AK40" s="325"/>
    </row>
    <row r="41" spans="2:40" s="290" customFormat="1" ht="33" customHeight="1">
      <c r="B41" s="338"/>
      <c r="C41" s="257" t="s">
        <v>231</v>
      </c>
      <c r="D41" s="289" t="s">
        <v>244</v>
      </c>
      <c r="E41" s="267" t="s">
        <v>243</v>
      </c>
      <c r="F41" s="283" t="s">
        <v>242</v>
      </c>
      <c r="G41" s="283" t="s">
        <v>242</v>
      </c>
      <c r="H41" s="289">
        <v>1</v>
      </c>
      <c r="I41" s="281">
        <v>0.2</v>
      </c>
      <c r="J41" s="259">
        <v>0.95</v>
      </c>
      <c r="K41" s="270">
        <v>1</v>
      </c>
      <c r="L41" s="270">
        <v>8</v>
      </c>
      <c r="M41" s="260">
        <f t="shared" si="9"/>
        <v>8</v>
      </c>
      <c r="N41" s="260">
        <f t="shared" si="11"/>
        <v>38</v>
      </c>
      <c r="O41" s="261">
        <f t="shared" si="2"/>
        <v>988</v>
      </c>
      <c r="P41" s="250">
        <v>0</v>
      </c>
      <c r="Q41" s="274">
        <f>SUM(P41:P42)/$O$41</f>
        <v>0</v>
      </c>
      <c r="R41" s="261">
        <f t="shared" si="3"/>
        <v>722</v>
      </c>
      <c r="S41" s="250">
        <v>0</v>
      </c>
      <c r="T41" s="274">
        <f>SUM(S41:S42)/$O$41</f>
        <v>0</v>
      </c>
      <c r="U41" s="261">
        <f t="shared" si="4"/>
        <v>722</v>
      </c>
      <c r="V41" s="250">
        <v>0</v>
      </c>
      <c r="W41" s="274">
        <f>SUM(V41:V42)/$O$41</f>
        <v>0</v>
      </c>
      <c r="X41" s="261">
        <f t="shared" si="5"/>
        <v>950</v>
      </c>
      <c r="Y41" s="250">
        <v>0</v>
      </c>
      <c r="Z41" s="274">
        <f>SUM(Y41:Y42)/$O$41</f>
        <v>0</v>
      </c>
      <c r="AA41" s="261">
        <f t="shared" si="6"/>
        <v>760</v>
      </c>
      <c r="AB41" s="250">
        <v>0</v>
      </c>
      <c r="AC41" s="274">
        <f>SUM(AB41:AB42)/$O$41</f>
        <v>0</v>
      </c>
      <c r="AD41" s="261">
        <f t="shared" si="7"/>
        <v>722</v>
      </c>
      <c r="AE41" s="250">
        <v>0</v>
      </c>
      <c r="AF41" s="274">
        <f>SUM(AE41:AE42)/$O$41</f>
        <v>0</v>
      </c>
      <c r="AG41" s="261">
        <f t="shared" si="8"/>
        <v>912</v>
      </c>
      <c r="AH41" s="250">
        <v>0</v>
      </c>
      <c r="AI41" s="274">
        <f>SUM(AH41:AH42)/$O$41</f>
        <v>0</v>
      </c>
      <c r="AJ41" s="287" t="s">
        <v>235</v>
      </c>
      <c r="AK41" s="327"/>
    </row>
    <row r="42" spans="2:40" s="290" customFormat="1" ht="33" hidden="1" customHeight="1">
      <c r="B42" s="338"/>
      <c r="C42" s="257" t="s">
        <v>231</v>
      </c>
      <c r="D42" s="289" t="s">
        <v>245</v>
      </c>
      <c r="E42" s="267" t="s">
        <v>243</v>
      </c>
      <c r="F42" s="283" t="s">
        <v>242</v>
      </c>
      <c r="G42" s="283" t="s">
        <v>242</v>
      </c>
      <c r="H42" s="289">
        <v>1</v>
      </c>
      <c r="I42" s="281">
        <v>0.2</v>
      </c>
      <c r="J42" s="259">
        <v>0.95</v>
      </c>
      <c r="K42" s="270">
        <v>1</v>
      </c>
      <c r="L42" s="270">
        <v>8</v>
      </c>
      <c r="M42" s="260">
        <f t="shared" ref="M42" si="12">H42*K42*L42</f>
        <v>8</v>
      </c>
      <c r="N42" s="260">
        <f t="shared" ref="N42" si="13">(M42/I42)*J42</f>
        <v>38</v>
      </c>
      <c r="O42" s="261">
        <f t="shared" ref="O42" si="14">N42*$O$2</f>
        <v>988</v>
      </c>
      <c r="P42" s="250">
        <v>0</v>
      </c>
      <c r="Q42" s="291"/>
      <c r="R42" s="261">
        <f t="shared" si="3"/>
        <v>722</v>
      </c>
      <c r="S42" s="250">
        <v>0</v>
      </c>
      <c r="T42" s="291"/>
      <c r="U42" s="261">
        <f t="shared" si="4"/>
        <v>722</v>
      </c>
      <c r="V42" s="250">
        <v>0</v>
      </c>
      <c r="W42" s="291"/>
      <c r="X42" s="261">
        <f t="shared" si="5"/>
        <v>950</v>
      </c>
      <c r="Y42" s="250">
        <v>0</v>
      </c>
      <c r="Z42" s="291"/>
      <c r="AA42" s="261">
        <f t="shared" si="6"/>
        <v>760</v>
      </c>
      <c r="AB42" s="250">
        <v>0</v>
      </c>
      <c r="AC42" s="291"/>
      <c r="AD42" s="261">
        <f t="shared" si="7"/>
        <v>722</v>
      </c>
      <c r="AE42" s="250">
        <v>0</v>
      </c>
      <c r="AF42" s="291"/>
      <c r="AG42" s="261">
        <f t="shared" si="8"/>
        <v>912</v>
      </c>
      <c r="AH42" s="250">
        <v>0</v>
      </c>
      <c r="AI42" s="291"/>
      <c r="AJ42" s="287"/>
      <c r="AK42" s="327"/>
    </row>
    <row r="43" spans="2:40" ht="33" customHeight="1">
      <c r="B43" s="338"/>
      <c r="C43" s="257" t="s">
        <v>6</v>
      </c>
      <c r="D43" s="257" t="s">
        <v>263</v>
      </c>
      <c r="E43" s="360" t="s">
        <v>7</v>
      </c>
      <c r="F43" s="282" t="s">
        <v>17</v>
      </c>
      <c r="G43" s="282" t="s">
        <v>17</v>
      </c>
      <c r="H43" s="322">
        <v>20</v>
      </c>
      <c r="I43" s="281">
        <f>4.9+0.75+0.067</f>
        <v>5.7170000000000005</v>
      </c>
      <c r="J43" s="259">
        <v>0.75</v>
      </c>
      <c r="K43" s="270">
        <v>1</v>
      </c>
      <c r="L43" s="270">
        <v>8</v>
      </c>
      <c r="M43" s="269">
        <f t="shared" si="9"/>
        <v>160</v>
      </c>
      <c r="N43" s="269">
        <f t="shared" si="11"/>
        <v>20.990029735875456</v>
      </c>
      <c r="O43" s="261">
        <f t="shared" si="2"/>
        <v>545.74077313276189</v>
      </c>
      <c r="P43" s="250">
        <f>VLOOKUP(D43,Forecast!B$1:H$27,7,FALSE)</f>
        <v>104</v>
      </c>
      <c r="Q43" s="274">
        <f>SUM(P43:P44)/O43</f>
        <v>1.134238141025641</v>
      </c>
      <c r="R43" s="261">
        <f t="shared" si="3"/>
        <v>398.81056498163366</v>
      </c>
      <c r="S43" s="250">
        <f>VLOOKUP(D43,Forecast!$B$1:$I$27,8,FALSE)</f>
        <v>64</v>
      </c>
      <c r="T43" s="274">
        <f>SUM(S43:S44)/R43</f>
        <v>1.0280570175438599</v>
      </c>
      <c r="U43" s="261">
        <f t="shared" si="4"/>
        <v>398.81056498163366</v>
      </c>
      <c r="V43" s="250">
        <f>VLOOKUP(D43,Forecast!B$1:J$27,9,FALSE)</f>
        <v>48</v>
      </c>
      <c r="W43" s="274">
        <f>SUM(V43:V44)/U43</f>
        <v>0.80740087719298259</v>
      </c>
      <c r="X43" s="261">
        <f t="shared" si="5"/>
        <v>524.75074339688638</v>
      </c>
      <c r="Y43" s="250">
        <f>VLOOKUP(D43,Forecast!B$1:K$27,10,FALSE)</f>
        <v>44</v>
      </c>
      <c r="Z43" s="274">
        <f>SUM(Y43:Y44)/X43</f>
        <v>0.59837933333333349</v>
      </c>
      <c r="AA43" s="261">
        <f t="shared" si="6"/>
        <v>419.80059471750911</v>
      </c>
      <c r="AB43" s="250">
        <f>VLOOKUP(D43,Forecast!B$1:L$27,11,FALSE)</f>
        <v>60</v>
      </c>
      <c r="AC43" s="274">
        <f>SUM(AB43:AB44)/AA43</f>
        <v>0.86946041666666685</v>
      </c>
      <c r="AD43" s="261">
        <f t="shared" si="7"/>
        <v>398.81056498163366</v>
      </c>
      <c r="AE43" s="250">
        <f>VLOOKUP(D43,Forecast!B$1:M$27,12,FALSE)</f>
        <v>59</v>
      </c>
      <c r="AF43" s="274">
        <f>SUM(AE43:AE44)/AD43</f>
        <v>0.91271403508771942</v>
      </c>
      <c r="AG43" s="261">
        <f t="shared" si="8"/>
        <v>503.76071366101098</v>
      </c>
      <c r="AH43" s="250">
        <f>VLOOKUP(D43,Forecast!B$1:N$27,13,FALSE)</f>
        <v>59</v>
      </c>
      <c r="AI43" s="274">
        <f>SUM(AH43:AH44)/AG43</f>
        <v>0.72058020833333336</v>
      </c>
      <c r="AJ43" s="218" t="s">
        <v>240</v>
      </c>
      <c r="AK43" s="325" t="s">
        <v>293</v>
      </c>
    </row>
    <row r="44" spans="2:40" ht="33" hidden="1" customHeight="1">
      <c r="B44" s="338"/>
      <c r="C44" s="257" t="s">
        <v>6</v>
      </c>
      <c r="D44" s="257" t="s">
        <v>264</v>
      </c>
      <c r="E44" s="267" t="s">
        <v>7</v>
      </c>
      <c r="F44" s="282" t="s">
        <v>17</v>
      </c>
      <c r="G44" s="282" t="s">
        <v>17</v>
      </c>
      <c r="H44" s="322">
        <v>20</v>
      </c>
      <c r="I44" s="281">
        <f>4.9+0.75+0.067</f>
        <v>5.7170000000000005</v>
      </c>
      <c r="J44" s="259">
        <v>0.75</v>
      </c>
      <c r="K44" s="270">
        <v>1</v>
      </c>
      <c r="L44" s="270">
        <v>8</v>
      </c>
      <c r="M44" s="269">
        <f t="shared" si="9"/>
        <v>160</v>
      </c>
      <c r="N44" s="269">
        <f t="shared" si="11"/>
        <v>20.990029735875456</v>
      </c>
      <c r="O44" s="261">
        <f t="shared" si="2"/>
        <v>545.74077313276189</v>
      </c>
      <c r="P44" s="250">
        <f>VLOOKUP(D44,Forecast!B$1:H$27,7,FALSE)</f>
        <v>515</v>
      </c>
      <c r="Q44" s="265"/>
      <c r="R44" s="261">
        <f t="shared" si="3"/>
        <v>398.81056498163366</v>
      </c>
      <c r="S44" s="250">
        <f>VLOOKUP(D44,Forecast!$B$1:$I$27,8,FALSE)</f>
        <v>346</v>
      </c>
      <c r="T44" s="265"/>
      <c r="U44" s="261">
        <f t="shared" si="4"/>
        <v>398.81056498163366</v>
      </c>
      <c r="V44" s="250">
        <f>VLOOKUP(D44,Forecast!B$1:J$27,9,FALSE)</f>
        <v>274</v>
      </c>
      <c r="W44" s="265"/>
      <c r="X44" s="261">
        <f t="shared" si="5"/>
        <v>524.75074339688638</v>
      </c>
      <c r="Y44" s="250">
        <f>VLOOKUP(D44,Forecast!B$1:K$27,10,FALSE)</f>
        <v>270</v>
      </c>
      <c r="Z44" s="265"/>
      <c r="AA44" s="261">
        <f t="shared" si="6"/>
        <v>419.80059471750911</v>
      </c>
      <c r="AB44" s="250">
        <f>VLOOKUP(D44,Forecast!B$1:L$27,11,FALSE)</f>
        <v>305</v>
      </c>
      <c r="AC44" s="265"/>
      <c r="AD44" s="261">
        <f t="shared" si="7"/>
        <v>398.81056498163366</v>
      </c>
      <c r="AE44" s="250">
        <f>VLOOKUP(D44,Forecast!B$1:M$27,12,FALSE)</f>
        <v>305</v>
      </c>
      <c r="AF44" s="265"/>
      <c r="AG44" s="261">
        <f t="shared" si="8"/>
        <v>503.76071366101098</v>
      </c>
      <c r="AH44" s="250">
        <f>VLOOKUP(D44,Forecast!B$1:N$27,13,FALSE)</f>
        <v>304</v>
      </c>
      <c r="AI44" s="265"/>
      <c r="AJ44" s="266"/>
      <c r="AK44" s="325"/>
    </row>
    <row r="45" spans="2:40" ht="33" customHeight="1">
      <c r="B45" s="332" t="s">
        <v>8</v>
      </c>
      <c r="C45" s="257" t="s">
        <v>181</v>
      </c>
      <c r="D45" s="257" t="s">
        <v>251</v>
      </c>
      <c r="E45" s="267" t="s">
        <v>43</v>
      </c>
      <c r="F45" s="283" t="s">
        <v>44</v>
      </c>
      <c r="G45" s="283" t="s">
        <v>44</v>
      </c>
      <c r="H45" s="286">
        <v>2</v>
      </c>
      <c r="I45" s="273">
        <v>0.23</v>
      </c>
      <c r="J45" s="271">
        <v>0.85</v>
      </c>
      <c r="K45" s="263">
        <v>1</v>
      </c>
      <c r="L45" s="263">
        <v>8</v>
      </c>
      <c r="M45" s="260">
        <f>H45*K45*L45</f>
        <v>16</v>
      </c>
      <c r="N45" s="260">
        <f t="shared" si="11"/>
        <v>59.130434782608688</v>
      </c>
      <c r="O45" s="261">
        <f t="shared" si="2"/>
        <v>1537.391304347826</v>
      </c>
      <c r="P45" s="250">
        <f>VLOOKUP(D45,Forecast!B$1:H$27,7,FALSE)</f>
        <v>0</v>
      </c>
      <c r="Q45" s="265">
        <f>SUM(P45:P47)/O45</f>
        <v>0.11708144796380091</v>
      </c>
      <c r="R45" s="261">
        <f t="shared" si="3"/>
        <v>1123.478260869565</v>
      </c>
      <c r="S45" s="250">
        <f>VLOOKUP(D45,Forecast!$B$1:$I$27,8,FALSE)</f>
        <v>0</v>
      </c>
      <c r="T45" s="265">
        <f>SUM(S45:S47)/R45</f>
        <v>0.25634674922600625</v>
      </c>
      <c r="U45" s="261">
        <f t="shared" si="4"/>
        <v>1123.478260869565</v>
      </c>
      <c r="V45" s="250">
        <f>VLOOKUP(D45,Forecast!B$1:J$27,9,FALSE)</f>
        <v>0</v>
      </c>
      <c r="W45" s="265">
        <f>SUM(V45:V47)/U45</f>
        <v>0.13351393188854491</v>
      </c>
      <c r="X45" s="261">
        <f t="shared" si="5"/>
        <v>1478.2608695652173</v>
      </c>
      <c r="Y45" s="250">
        <f>VLOOKUP(D45,Forecast!B$1:K$27,10,FALSE)</f>
        <v>0</v>
      </c>
      <c r="Z45" s="265">
        <f>SUM(Y45:Y47)/X45</f>
        <v>0.10823529411764707</v>
      </c>
      <c r="AA45" s="261">
        <f t="shared" si="6"/>
        <v>1182.6086956521738</v>
      </c>
      <c r="AB45" s="250">
        <f>VLOOKUP(D45,Forecast!B$1:L$27,11,FALSE)</f>
        <v>0</v>
      </c>
      <c r="AC45" s="265">
        <f>SUM(AB45:AB47)/AA45</f>
        <v>0.15305147058823532</v>
      </c>
      <c r="AD45" s="261">
        <f t="shared" si="7"/>
        <v>1123.478260869565</v>
      </c>
      <c r="AE45" s="250">
        <f>VLOOKUP(D45,Forecast!B$1:M$27,12,FALSE)</f>
        <v>0</v>
      </c>
      <c r="AF45" s="265">
        <f>SUM(AE45:AE47)/AD45</f>
        <v>0.16110681114551087</v>
      </c>
      <c r="AG45" s="261">
        <f t="shared" si="8"/>
        <v>1419.1304347826085</v>
      </c>
      <c r="AH45" s="250">
        <f>VLOOKUP(D45,Forecast!B$1:N$27,13,FALSE)</f>
        <v>0</v>
      </c>
      <c r="AI45" s="265">
        <f>SUM(AH45:AH47)/AG45</f>
        <v>0.12683823529411767</v>
      </c>
      <c r="AJ45" s="218" t="s">
        <v>240</v>
      </c>
      <c r="AK45" s="325"/>
    </row>
    <row r="46" spans="2:40" ht="33" hidden="1" customHeight="1">
      <c r="B46" s="332"/>
      <c r="C46" s="257" t="s">
        <v>181</v>
      </c>
      <c r="D46" s="257" t="s">
        <v>273</v>
      </c>
      <c r="E46" s="267" t="s">
        <v>43</v>
      </c>
      <c r="F46" s="283" t="s">
        <v>44</v>
      </c>
      <c r="G46" s="283" t="s">
        <v>44</v>
      </c>
      <c r="H46" s="286">
        <v>2</v>
      </c>
      <c r="I46" s="273">
        <v>0.23</v>
      </c>
      <c r="J46" s="271">
        <v>0.85</v>
      </c>
      <c r="K46" s="263">
        <v>1</v>
      </c>
      <c r="L46" s="263">
        <v>8</v>
      </c>
      <c r="M46" s="260">
        <f t="shared" ref="M46:M47" si="15">H46*K46*L46</f>
        <v>16</v>
      </c>
      <c r="N46" s="260">
        <f t="shared" ref="N46:N47" si="16">(M46/I46)*J46</f>
        <v>59.130434782608688</v>
      </c>
      <c r="O46" s="261">
        <f t="shared" si="2"/>
        <v>1537.391304347826</v>
      </c>
      <c r="P46" s="250">
        <f>VLOOKUP(D46,Forecast!B$1:H$27,7,FALSE)</f>
        <v>0</v>
      </c>
      <c r="Q46" s="265"/>
      <c r="R46" s="261">
        <f t="shared" si="3"/>
        <v>1123.478260869565</v>
      </c>
      <c r="S46" s="250">
        <f>VLOOKUP(D46,Forecast!$B$1:$I$27,8,FALSE)</f>
        <v>0</v>
      </c>
      <c r="T46" s="265"/>
      <c r="U46" s="261">
        <f t="shared" si="4"/>
        <v>1123.478260869565</v>
      </c>
      <c r="V46" s="250">
        <f>VLOOKUP(D46,Forecast!B$1:J$27,9,FALSE)</f>
        <v>0</v>
      </c>
      <c r="W46" s="265"/>
      <c r="X46" s="261">
        <f t="shared" si="5"/>
        <v>1478.2608695652173</v>
      </c>
      <c r="Y46" s="250">
        <f>VLOOKUP(D46,Forecast!B$1:K$27,10,FALSE)</f>
        <v>0</v>
      </c>
      <c r="Z46" s="265"/>
      <c r="AA46" s="261">
        <f t="shared" si="6"/>
        <v>1182.6086956521738</v>
      </c>
      <c r="AB46" s="250">
        <f>VLOOKUP(D46,Forecast!B$1:L$27,11,FALSE)</f>
        <v>0</v>
      </c>
      <c r="AC46" s="265"/>
      <c r="AD46" s="261">
        <f t="shared" si="7"/>
        <v>1123.478260869565</v>
      </c>
      <c r="AE46" s="250">
        <f>VLOOKUP(D46,Forecast!B$1:M$27,12,FALSE)</f>
        <v>0</v>
      </c>
      <c r="AF46" s="265"/>
      <c r="AG46" s="261">
        <f t="shared" si="8"/>
        <v>1419.1304347826085</v>
      </c>
      <c r="AH46" s="250">
        <f>VLOOKUP(D46,Forecast!B$1:N$27,13,FALSE)</f>
        <v>0</v>
      </c>
      <c r="AI46" s="265"/>
      <c r="AJ46" s="266"/>
      <c r="AK46" s="325"/>
    </row>
    <row r="47" spans="2:40" ht="33" hidden="1" customHeight="1">
      <c r="B47" s="332"/>
      <c r="C47" s="257" t="s">
        <v>181</v>
      </c>
      <c r="D47" s="257" t="s">
        <v>274</v>
      </c>
      <c r="E47" s="267" t="s">
        <v>43</v>
      </c>
      <c r="F47" s="283" t="s">
        <v>44</v>
      </c>
      <c r="G47" s="283" t="s">
        <v>44</v>
      </c>
      <c r="H47" s="286">
        <v>2</v>
      </c>
      <c r="I47" s="273">
        <v>0.23</v>
      </c>
      <c r="J47" s="271">
        <v>0.85</v>
      </c>
      <c r="K47" s="263">
        <v>1</v>
      </c>
      <c r="L47" s="263">
        <v>8</v>
      </c>
      <c r="M47" s="260">
        <f t="shared" si="15"/>
        <v>16</v>
      </c>
      <c r="N47" s="260">
        <f t="shared" si="16"/>
        <v>59.130434782608688</v>
      </c>
      <c r="O47" s="261">
        <f t="shared" si="2"/>
        <v>1537.391304347826</v>
      </c>
      <c r="P47" s="250">
        <f>VLOOKUP(D47,Forecast!B$1:H$27,7,FALSE)</f>
        <v>180</v>
      </c>
      <c r="Q47" s="265"/>
      <c r="R47" s="261">
        <f t="shared" si="3"/>
        <v>1123.478260869565</v>
      </c>
      <c r="S47" s="250">
        <f>VLOOKUP(D47,Forecast!$B$1:$I$27,8,FALSE)</f>
        <v>288</v>
      </c>
      <c r="T47" s="265"/>
      <c r="U47" s="261">
        <f t="shared" si="4"/>
        <v>1123.478260869565</v>
      </c>
      <c r="V47" s="250">
        <f>VLOOKUP(D47,Forecast!B$1:J$27,9,FALSE)</f>
        <v>150</v>
      </c>
      <c r="W47" s="265"/>
      <c r="X47" s="261">
        <f t="shared" si="5"/>
        <v>1478.2608695652173</v>
      </c>
      <c r="Y47" s="250">
        <f>VLOOKUP(D47,Forecast!B$1:K$27,10,FALSE)</f>
        <v>160</v>
      </c>
      <c r="Z47" s="265"/>
      <c r="AA47" s="261">
        <f t="shared" si="6"/>
        <v>1182.6086956521738</v>
      </c>
      <c r="AB47" s="250">
        <f>VLOOKUP(D47,Forecast!B$1:L$27,11,FALSE)</f>
        <v>181</v>
      </c>
      <c r="AC47" s="265"/>
      <c r="AD47" s="261">
        <f t="shared" si="7"/>
        <v>1123.478260869565</v>
      </c>
      <c r="AE47" s="250">
        <f>VLOOKUP(D47,Forecast!B$1:M$27,12,FALSE)</f>
        <v>181</v>
      </c>
      <c r="AF47" s="265"/>
      <c r="AG47" s="261">
        <f t="shared" si="8"/>
        <v>1419.1304347826085</v>
      </c>
      <c r="AH47" s="250">
        <f>VLOOKUP(D47,Forecast!B$1:N$27,13,FALSE)</f>
        <v>180</v>
      </c>
      <c r="AI47" s="265"/>
      <c r="AJ47" s="266"/>
      <c r="AK47" s="325"/>
    </row>
    <row r="48" spans="2:40" ht="33" customHeight="1">
      <c r="B48" s="332"/>
      <c r="C48" s="257" t="s">
        <v>181</v>
      </c>
      <c r="D48" s="257" t="s">
        <v>251</v>
      </c>
      <c r="E48" s="267" t="s">
        <v>26</v>
      </c>
      <c r="F48" s="283" t="s">
        <v>45</v>
      </c>
      <c r="G48" s="283" t="s">
        <v>45</v>
      </c>
      <c r="H48" s="286">
        <v>1</v>
      </c>
      <c r="I48" s="280">
        <v>0.11</v>
      </c>
      <c r="J48" s="259">
        <v>0.98</v>
      </c>
      <c r="K48" s="258">
        <v>1</v>
      </c>
      <c r="L48" s="258">
        <v>8</v>
      </c>
      <c r="M48" s="260">
        <f>H48*K48*L48</f>
        <v>8</v>
      </c>
      <c r="N48" s="260">
        <f>(M48/I48)*J48</f>
        <v>71.27272727272728</v>
      </c>
      <c r="O48" s="261">
        <f t="shared" si="2"/>
        <v>1853.0909090909092</v>
      </c>
      <c r="P48" s="250">
        <f>VLOOKUP(D48,Forecast!B$1:H$27,7,FALSE)</f>
        <v>0</v>
      </c>
      <c r="Q48" s="265">
        <f>SUM(P48:P50)/O48</f>
        <v>9.7135007849293561E-2</v>
      </c>
      <c r="R48" s="261">
        <f t="shared" si="3"/>
        <v>1354.1818181818182</v>
      </c>
      <c r="S48" s="250">
        <f>VLOOKUP(D48,Forecast!$B$1:$I$27,8,FALSE)</f>
        <v>0</v>
      </c>
      <c r="T48" s="265">
        <f>SUM(S48:S50)/R48</f>
        <v>0.21267454350161116</v>
      </c>
      <c r="U48" s="261">
        <f t="shared" si="4"/>
        <v>1354.1818181818182</v>
      </c>
      <c r="V48" s="250">
        <f>VLOOKUP(D48,Forecast!B$1:J$27,9,FALSE)</f>
        <v>0</v>
      </c>
      <c r="W48" s="265">
        <f>SUM(V48:V50)/U48</f>
        <v>0.11076799140708915</v>
      </c>
      <c r="X48" s="261">
        <f t="shared" si="5"/>
        <v>1781.818181818182</v>
      </c>
      <c r="Y48" s="250">
        <f>VLOOKUP(D48,Forecast!B$1:K$27,10,FALSE)</f>
        <v>0</v>
      </c>
      <c r="Z48" s="265">
        <f>SUM(Y48:Y50)/X48</f>
        <v>8.9795918367346933E-2</v>
      </c>
      <c r="AA48" s="261">
        <f t="shared" si="6"/>
        <v>1425.4545454545455</v>
      </c>
      <c r="AB48" s="250">
        <f>VLOOKUP(D48,Forecast!B$1:L$27,11,FALSE)</f>
        <v>0</v>
      </c>
      <c r="AC48" s="265">
        <f>SUM(AB48:AB50)/AA48</f>
        <v>0.12697704081632652</v>
      </c>
      <c r="AD48" s="261">
        <f t="shared" si="7"/>
        <v>1354.1818181818182</v>
      </c>
      <c r="AE48" s="250">
        <f>VLOOKUP(D48,Forecast!B$1:M$27,12,FALSE)</f>
        <v>0</v>
      </c>
      <c r="AF48" s="265">
        <f>SUM(AE48:AE50)/AD48</f>
        <v>0.13366004296455425</v>
      </c>
      <c r="AG48" s="261">
        <f t="shared" si="8"/>
        <v>1710.5454545454547</v>
      </c>
      <c r="AH48" s="250">
        <f>VLOOKUP(D48,Forecast!B$1:N$27,13,FALSE)</f>
        <v>0</v>
      </c>
      <c r="AI48" s="265">
        <f>SUM(AH48:AH50)/AG48</f>
        <v>0.10522959183673468</v>
      </c>
      <c r="AJ48" s="218" t="s">
        <v>240</v>
      </c>
      <c r="AK48" s="325"/>
    </row>
    <row r="49" spans="2:37" ht="33" hidden="1" customHeight="1">
      <c r="B49" s="332"/>
      <c r="C49" s="257" t="s">
        <v>181</v>
      </c>
      <c r="D49" s="257" t="s">
        <v>273</v>
      </c>
      <c r="E49" s="267" t="s">
        <v>26</v>
      </c>
      <c r="F49" s="283" t="s">
        <v>45</v>
      </c>
      <c r="G49" s="283" t="s">
        <v>45</v>
      </c>
      <c r="H49" s="286">
        <v>1</v>
      </c>
      <c r="I49" s="280">
        <v>0.11</v>
      </c>
      <c r="J49" s="259">
        <v>0.98</v>
      </c>
      <c r="K49" s="258">
        <v>1</v>
      </c>
      <c r="L49" s="258">
        <v>8</v>
      </c>
      <c r="M49" s="260">
        <f t="shared" ref="M49:M52" si="17">H49*K49*L49</f>
        <v>8</v>
      </c>
      <c r="N49" s="260">
        <f t="shared" ref="N49:N50" si="18">(M49/I49)*J49</f>
        <v>71.27272727272728</v>
      </c>
      <c r="O49" s="261">
        <f t="shared" si="2"/>
        <v>1853.0909090909092</v>
      </c>
      <c r="P49" s="250">
        <f>VLOOKUP(D49,Forecast!B$1:H$27,7,FALSE)</f>
        <v>0</v>
      </c>
      <c r="Q49" s="265"/>
      <c r="R49" s="261">
        <f t="shared" si="3"/>
        <v>1354.1818181818182</v>
      </c>
      <c r="S49" s="250">
        <f>VLOOKUP(D49,Forecast!$B$1:$I$27,8,FALSE)</f>
        <v>0</v>
      </c>
      <c r="T49" s="265"/>
      <c r="U49" s="261">
        <f t="shared" si="4"/>
        <v>1354.1818181818182</v>
      </c>
      <c r="V49" s="250">
        <f>VLOOKUP(D49,Forecast!B$1:J$27,9,FALSE)</f>
        <v>0</v>
      </c>
      <c r="W49" s="265"/>
      <c r="X49" s="261">
        <f t="shared" si="5"/>
        <v>1781.818181818182</v>
      </c>
      <c r="Y49" s="250">
        <f>VLOOKUP(D49,Forecast!B$1:K$27,10,FALSE)</f>
        <v>0</v>
      </c>
      <c r="Z49" s="265"/>
      <c r="AA49" s="261">
        <f t="shared" si="6"/>
        <v>1425.4545454545455</v>
      </c>
      <c r="AB49" s="250">
        <f>VLOOKUP(D49,Forecast!B$1:L$27,11,FALSE)</f>
        <v>0</v>
      </c>
      <c r="AC49" s="265"/>
      <c r="AD49" s="261">
        <f t="shared" si="7"/>
        <v>1354.1818181818182</v>
      </c>
      <c r="AE49" s="250">
        <f>VLOOKUP(D49,Forecast!B$1:M$27,12,FALSE)</f>
        <v>0</v>
      </c>
      <c r="AF49" s="265"/>
      <c r="AG49" s="261">
        <f t="shared" si="8"/>
        <v>1710.5454545454547</v>
      </c>
      <c r="AH49" s="250">
        <f>VLOOKUP(D49,Forecast!B$1:N$27,13,FALSE)</f>
        <v>0</v>
      </c>
      <c r="AI49" s="265"/>
      <c r="AJ49" s="266"/>
      <c r="AK49" s="325"/>
    </row>
    <row r="50" spans="2:37" ht="33" hidden="1" customHeight="1">
      <c r="B50" s="332"/>
      <c r="C50" s="257" t="s">
        <v>181</v>
      </c>
      <c r="D50" s="257" t="s">
        <v>274</v>
      </c>
      <c r="E50" s="267" t="s">
        <v>26</v>
      </c>
      <c r="F50" s="283" t="s">
        <v>45</v>
      </c>
      <c r="G50" s="283" t="s">
        <v>45</v>
      </c>
      <c r="H50" s="286">
        <v>1</v>
      </c>
      <c r="I50" s="280">
        <v>0.11</v>
      </c>
      <c r="J50" s="259">
        <v>0.98</v>
      </c>
      <c r="K50" s="258">
        <v>1</v>
      </c>
      <c r="L50" s="258">
        <v>8</v>
      </c>
      <c r="M50" s="260">
        <f t="shared" si="17"/>
        <v>8</v>
      </c>
      <c r="N50" s="260">
        <f t="shared" si="18"/>
        <v>71.27272727272728</v>
      </c>
      <c r="O50" s="261">
        <f t="shared" si="2"/>
        <v>1853.0909090909092</v>
      </c>
      <c r="P50" s="250">
        <f>VLOOKUP(D50,Forecast!B$1:H$27,7,FALSE)</f>
        <v>180</v>
      </c>
      <c r="Q50" s="265"/>
      <c r="R50" s="261">
        <f t="shared" si="3"/>
        <v>1354.1818181818182</v>
      </c>
      <c r="S50" s="250">
        <f>VLOOKUP(D50,Forecast!$B$1:$I$27,8,FALSE)</f>
        <v>288</v>
      </c>
      <c r="T50" s="265"/>
      <c r="U50" s="261">
        <f t="shared" si="4"/>
        <v>1354.1818181818182</v>
      </c>
      <c r="V50" s="250">
        <f>VLOOKUP(D50,Forecast!B$1:J$27,9,FALSE)</f>
        <v>150</v>
      </c>
      <c r="W50" s="265"/>
      <c r="X50" s="261">
        <f t="shared" si="5"/>
        <v>1781.818181818182</v>
      </c>
      <c r="Y50" s="250">
        <f>VLOOKUP(D50,Forecast!B$1:K$27,10,FALSE)</f>
        <v>160</v>
      </c>
      <c r="Z50" s="265"/>
      <c r="AA50" s="261">
        <f t="shared" si="6"/>
        <v>1425.4545454545455</v>
      </c>
      <c r="AB50" s="250">
        <f>VLOOKUP(D50,Forecast!B$1:L$27,11,FALSE)</f>
        <v>181</v>
      </c>
      <c r="AC50" s="265"/>
      <c r="AD50" s="261">
        <f t="shared" si="7"/>
        <v>1354.1818181818182</v>
      </c>
      <c r="AE50" s="250">
        <f>VLOOKUP(D50,Forecast!B$1:M$27,12,FALSE)</f>
        <v>181</v>
      </c>
      <c r="AF50" s="265"/>
      <c r="AG50" s="261">
        <f t="shared" si="8"/>
        <v>1710.5454545454547</v>
      </c>
      <c r="AH50" s="250">
        <f>VLOOKUP(D50,Forecast!B$1:N$27,13,FALSE)</f>
        <v>180</v>
      </c>
      <c r="AI50" s="265"/>
      <c r="AJ50" s="266"/>
      <c r="AK50" s="325"/>
    </row>
    <row r="51" spans="2:37" ht="33" customHeight="1">
      <c r="B51" s="332"/>
      <c r="C51" s="257" t="s">
        <v>181</v>
      </c>
      <c r="D51" s="257" t="s">
        <v>251</v>
      </c>
      <c r="E51" s="267" t="s">
        <v>9</v>
      </c>
      <c r="F51" s="283" t="s">
        <v>46</v>
      </c>
      <c r="G51" s="283" t="s">
        <v>46</v>
      </c>
      <c r="H51" s="286">
        <v>8</v>
      </c>
      <c r="I51" s="273">
        <v>3</v>
      </c>
      <c r="J51" s="271">
        <v>0.8</v>
      </c>
      <c r="K51" s="263">
        <v>1</v>
      </c>
      <c r="L51" s="263">
        <v>8</v>
      </c>
      <c r="M51" s="260">
        <f t="shared" si="17"/>
        <v>64</v>
      </c>
      <c r="N51" s="260">
        <f t="shared" ref="N51:N52" si="19">(M51/I51*J51)</f>
        <v>17.066666666666666</v>
      </c>
      <c r="O51" s="261">
        <f t="shared" si="2"/>
        <v>443.73333333333335</v>
      </c>
      <c r="P51" s="250">
        <f>VLOOKUP(D51,Forecast!B$1:H$27,7,FALSE)</f>
        <v>0</v>
      </c>
      <c r="Q51" s="265">
        <f>SUM(P51:P53)/O51</f>
        <v>0.40564903846153844</v>
      </c>
      <c r="R51" s="261">
        <f t="shared" si="3"/>
        <v>324.26666666666665</v>
      </c>
      <c r="S51" s="250">
        <f>VLOOKUP(D51,Forecast!$B$1:$I$27,8,FALSE)</f>
        <v>0</v>
      </c>
      <c r="T51" s="265">
        <f>SUM(S51:S53)/R51</f>
        <v>0.88815789473684215</v>
      </c>
      <c r="U51" s="261">
        <f t="shared" si="4"/>
        <v>324.26666666666665</v>
      </c>
      <c r="V51" s="250">
        <f>VLOOKUP(D51,Forecast!B$1:J$27,9,FALSE)</f>
        <v>0</v>
      </c>
      <c r="W51" s="265">
        <f>SUM(V51:V53)/U51</f>
        <v>0.46258223684210531</v>
      </c>
      <c r="X51" s="261">
        <f t="shared" si="5"/>
        <v>426.66666666666669</v>
      </c>
      <c r="Y51" s="250">
        <f>VLOOKUP(D51,Forecast!B$1:K$27,10,FALSE)</f>
        <v>0</v>
      </c>
      <c r="Z51" s="265">
        <f>SUM(Y51:Y53)/X51</f>
        <v>0.375</v>
      </c>
      <c r="AA51" s="261">
        <f t="shared" si="6"/>
        <v>341.33333333333331</v>
      </c>
      <c r="AB51" s="250">
        <f>VLOOKUP(D51,Forecast!B$1:L$27,11,FALSE)</f>
        <v>0</v>
      </c>
      <c r="AC51" s="265">
        <f>SUM(AB51:AB53)/AA51</f>
        <v>0.5302734375</v>
      </c>
      <c r="AD51" s="261">
        <f t="shared" si="7"/>
        <v>324.26666666666665</v>
      </c>
      <c r="AE51" s="250">
        <f>VLOOKUP(D51,Forecast!B$1:M$27,12,FALSE)</f>
        <v>0</v>
      </c>
      <c r="AF51" s="265">
        <f>SUM(AE51:AE53)/AD51</f>
        <v>0.55818256578947367</v>
      </c>
      <c r="AG51" s="261">
        <f t="shared" si="8"/>
        <v>409.6</v>
      </c>
      <c r="AH51" s="250">
        <f>VLOOKUP(D51,Forecast!B$1:N$27,13,FALSE)</f>
        <v>0</v>
      </c>
      <c r="AI51" s="265">
        <f>SUM(AH51:AH53)/AG51</f>
        <v>0.439453125</v>
      </c>
      <c r="AJ51" s="218" t="s">
        <v>240</v>
      </c>
      <c r="AK51" s="325"/>
    </row>
    <row r="52" spans="2:37" ht="33" hidden="1" customHeight="1">
      <c r="B52" s="332"/>
      <c r="C52" s="257" t="s">
        <v>181</v>
      </c>
      <c r="D52" s="257" t="s">
        <v>273</v>
      </c>
      <c r="E52" s="267" t="s">
        <v>9</v>
      </c>
      <c r="F52" s="283" t="s">
        <v>46</v>
      </c>
      <c r="G52" s="283" t="s">
        <v>46</v>
      </c>
      <c r="H52" s="286">
        <v>8</v>
      </c>
      <c r="I52" s="273">
        <v>3</v>
      </c>
      <c r="J52" s="271">
        <v>0.8</v>
      </c>
      <c r="K52" s="263">
        <v>1</v>
      </c>
      <c r="L52" s="263">
        <v>8</v>
      </c>
      <c r="M52" s="260">
        <f t="shared" si="17"/>
        <v>64</v>
      </c>
      <c r="N52" s="260">
        <f t="shared" si="19"/>
        <v>17.066666666666666</v>
      </c>
      <c r="O52" s="261">
        <f t="shared" si="2"/>
        <v>443.73333333333335</v>
      </c>
      <c r="P52" s="250">
        <f>VLOOKUP(D52,Forecast!B$1:H$27,7,FALSE)</f>
        <v>0</v>
      </c>
      <c r="Q52" s="265"/>
      <c r="R52" s="261">
        <f t="shared" si="3"/>
        <v>324.26666666666665</v>
      </c>
      <c r="S52" s="250">
        <f>VLOOKUP(D52,Forecast!$B$1:$I$27,8,FALSE)</f>
        <v>0</v>
      </c>
      <c r="T52" s="265"/>
      <c r="U52" s="261">
        <f t="shared" si="4"/>
        <v>324.26666666666665</v>
      </c>
      <c r="V52" s="250">
        <f>VLOOKUP(D52,Forecast!B$1:J$27,9,FALSE)</f>
        <v>0</v>
      </c>
      <c r="W52" s="265"/>
      <c r="X52" s="261">
        <f t="shared" si="5"/>
        <v>426.66666666666669</v>
      </c>
      <c r="Y52" s="250">
        <f>VLOOKUP(D52,Forecast!B$1:K$27,10,FALSE)</f>
        <v>0</v>
      </c>
      <c r="Z52" s="265"/>
      <c r="AA52" s="261">
        <f t="shared" si="6"/>
        <v>341.33333333333331</v>
      </c>
      <c r="AB52" s="250">
        <f>VLOOKUP(D52,Forecast!B$1:L$27,11,FALSE)</f>
        <v>0</v>
      </c>
      <c r="AC52" s="265"/>
      <c r="AD52" s="261">
        <f t="shared" si="7"/>
        <v>324.26666666666665</v>
      </c>
      <c r="AE52" s="250">
        <f>VLOOKUP(D52,Forecast!B$1:M$27,12,FALSE)</f>
        <v>0</v>
      </c>
      <c r="AF52" s="265"/>
      <c r="AG52" s="261">
        <f t="shared" si="8"/>
        <v>409.6</v>
      </c>
      <c r="AH52" s="250">
        <f>VLOOKUP(D52,Forecast!B$1:N$27,13,FALSE)</f>
        <v>0</v>
      </c>
      <c r="AI52" s="265"/>
      <c r="AJ52" s="266"/>
      <c r="AK52" s="325"/>
    </row>
    <row r="53" spans="2:37" ht="33" hidden="1" customHeight="1">
      <c r="B53" s="332"/>
      <c r="C53" s="257" t="s">
        <v>181</v>
      </c>
      <c r="D53" s="257" t="s">
        <v>274</v>
      </c>
      <c r="E53" s="267" t="s">
        <v>9</v>
      </c>
      <c r="F53" s="283" t="s">
        <v>46</v>
      </c>
      <c r="G53" s="283" t="s">
        <v>46</v>
      </c>
      <c r="H53" s="286">
        <v>8</v>
      </c>
      <c r="I53" s="273">
        <v>3</v>
      </c>
      <c r="J53" s="271">
        <v>0.8</v>
      </c>
      <c r="K53" s="263">
        <v>1</v>
      </c>
      <c r="L53" s="263">
        <v>8</v>
      </c>
      <c r="M53" s="260">
        <f>H53*K53*L53</f>
        <v>64</v>
      </c>
      <c r="N53" s="260">
        <f>(M53/I53*J53)</f>
        <v>17.066666666666666</v>
      </c>
      <c r="O53" s="261">
        <f t="shared" si="2"/>
        <v>443.73333333333335</v>
      </c>
      <c r="P53" s="250">
        <f>VLOOKUP(D53,Forecast!B$1:H$27,7,FALSE)</f>
        <v>180</v>
      </c>
      <c r="Q53" s="265"/>
      <c r="R53" s="261">
        <f t="shared" si="3"/>
        <v>324.26666666666665</v>
      </c>
      <c r="S53" s="250">
        <f>VLOOKUP(D53,Forecast!$B$1:$I$27,8,FALSE)</f>
        <v>288</v>
      </c>
      <c r="T53" s="265"/>
      <c r="U53" s="261">
        <f t="shared" si="4"/>
        <v>324.26666666666665</v>
      </c>
      <c r="V53" s="250">
        <f>VLOOKUP(D53,Forecast!B$1:J$27,9,FALSE)</f>
        <v>150</v>
      </c>
      <c r="W53" s="265"/>
      <c r="X53" s="261">
        <f t="shared" si="5"/>
        <v>426.66666666666669</v>
      </c>
      <c r="Y53" s="250">
        <f>VLOOKUP(D53,Forecast!B$1:K$27,10,FALSE)</f>
        <v>160</v>
      </c>
      <c r="Z53" s="265"/>
      <c r="AA53" s="261">
        <f t="shared" si="6"/>
        <v>341.33333333333331</v>
      </c>
      <c r="AB53" s="250">
        <f>VLOOKUP(D53,Forecast!B$1:L$27,11,FALSE)</f>
        <v>181</v>
      </c>
      <c r="AC53" s="265"/>
      <c r="AD53" s="261">
        <f t="shared" si="7"/>
        <v>324.26666666666665</v>
      </c>
      <c r="AE53" s="250">
        <f>VLOOKUP(D53,Forecast!B$1:M$27,12,FALSE)</f>
        <v>181</v>
      </c>
      <c r="AF53" s="265"/>
      <c r="AG53" s="261">
        <f t="shared" si="8"/>
        <v>409.6</v>
      </c>
      <c r="AH53" s="250">
        <f>VLOOKUP(D53,Forecast!B$1:N$27,13,FALSE)</f>
        <v>180</v>
      </c>
      <c r="AI53" s="265"/>
      <c r="AJ53" s="266"/>
      <c r="AK53" s="325"/>
    </row>
    <row r="54" spans="2:37" ht="33" customHeight="1">
      <c r="B54" s="334" t="s">
        <v>12</v>
      </c>
      <c r="C54" s="279" t="s">
        <v>192</v>
      </c>
      <c r="D54" s="286" t="s">
        <v>249</v>
      </c>
      <c r="E54" s="284" t="s">
        <v>47</v>
      </c>
      <c r="F54" s="283"/>
      <c r="G54" s="283"/>
      <c r="H54" s="286">
        <v>1</v>
      </c>
      <c r="I54" s="273">
        <v>0.28000000000000003</v>
      </c>
      <c r="J54" s="271">
        <v>0.95</v>
      </c>
      <c r="K54" s="263">
        <v>2</v>
      </c>
      <c r="L54" s="263">
        <v>7.25</v>
      </c>
      <c r="M54" s="260">
        <f>H54*K54*L54</f>
        <v>14.5</v>
      </c>
      <c r="N54" s="260">
        <f>(M54/I54)*J54</f>
        <v>49.196428571428562</v>
      </c>
      <c r="O54" s="261">
        <f t="shared" si="2"/>
        <v>1279.1071428571427</v>
      </c>
      <c r="P54" s="250">
        <f>VLOOKUP(D54,Forecast!B$1:H$27,7,FALSE)</f>
        <v>95</v>
      </c>
      <c r="Q54" s="265">
        <f>SUM(P54:P66)/O54</f>
        <v>0.62778165573083911</v>
      </c>
      <c r="R54" s="261">
        <f t="shared" si="3"/>
        <v>934.73214285714266</v>
      </c>
      <c r="S54" s="250">
        <f>VLOOKUP(D54,Forecast!$B$1:$I$27,8,FALSE)</f>
        <v>131</v>
      </c>
      <c r="T54" s="265">
        <f>SUM(S54:S66)/R54</f>
        <v>0.76599484191422307</v>
      </c>
      <c r="U54" s="261">
        <f t="shared" si="4"/>
        <v>934.73214285714266</v>
      </c>
      <c r="V54" s="250">
        <f>VLOOKUP(D54,Forecast!B$1:J$27,9,FALSE)</f>
        <v>96</v>
      </c>
      <c r="W54" s="265">
        <f>SUM(V54:V66)/U54</f>
        <v>0.56914700544464625</v>
      </c>
      <c r="X54" s="261">
        <f t="shared" si="5"/>
        <v>1229.910714285714</v>
      </c>
      <c r="Y54" s="250">
        <f>VLOOKUP(D54,Forecast!B$1:K$27,10,FALSE)</f>
        <v>96</v>
      </c>
      <c r="Z54" s="265">
        <f>SUM(Y54:Y66)/X54</f>
        <v>0.41791651542649738</v>
      </c>
      <c r="AA54" s="261">
        <f t="shared" si="6"/>
        <v>983.92857142857122</v>
      </c>
      <c r="AB54" s="250">
        <f>VLOOKUP(D54,Forecast!B$1:L$27,11,FALSE)</f>
        <v>28</v>
      </c>
      <c r="AC54" s="265">
        <f>SUM(AB54:AB66)/AA54</f>
        <v>0.54475499092558999</v>
      </c>
      <c r="AD54" s="261">
        <f t="shared" si="7"/>
        <v>934.73214285714266</v>
      </c>
      <c r="AE54" s="250">
        <f>VLOOKUP(D54,Forecast!B$1:M$27,12,FALSE)</f>
        <v>28</v>
      </c>
      <c r="AF54" s="265">
        <f>SUM(AE54:AE66)/AD54</f>
        <v>0.56914700544464625</v>
      </c>
      <c r="AG54" s="261">
        <f t="shared" si="8"/>
        <v>1180.7142857142856</v>
      </c>
      <c r="AH54" s="250">
        <f>VLOOKUP(D54,Forecast!B$1:N$27,13,FALSE)</f>
        <v>28</v>
      </c>
      <c r="AI54" s="265">
        <f>SUM(AH54:AH66)/AG54</f>
        <v>0.45057471264367821</v>
      </c>
      <c r="AJ54" s="287" t="s">
        <v>230</v>
      </c>
      <c r="AK54" s="325"/>
    </row>
    <row r="55" spans="2:37" ht="33" hidden="1" customHeight="1">
      <c r="B55" s="334"/>
      <c r="C55" s="279" t="s">
        <v>192</v>
      </c>
      <c r="D55" s="286">
        <v>186248900</v>
      </c>
      <c r="E55" s="284" t="s">
        <v>47</v>
      </c>
      <c r="F55" s="283"/>
      <c r="G55" s="283"/>
      <c r="H55" s="286">
        <v>1</v>
      </c>
      <c r="I55" s="273">
        <v>0.28000000000000003</v>
      </c>
      <c r="J55" s="271">
        <v>0.95</v>
      </c>
      <c r="K55" s="263">
        <v>2</v>
      </c>
      <c r="L55" s="263">
        <v>7.25</v>
      </c>
      <c r="M55" s="260">
        <f t="shared" ref="M55:M129" si="20">H55*K55*L55</f>
        <v>14.5</v>
      </c>
      <c r="N55" s="260">
        <f t="shared" ref="N55:N129" si="21">(M55/I55)*J55</f>
        <v>49.196428571428562</v>
      </c>
      <c r="O55" s="261">
        <f t="shared" si="2"/>
        <v>1279.1071428571427</v>
      </c>
      <c r="P55" s="250">
        <f>VLOOKUP(D55,Forecast!B$1:H$27,7,FALSE)</f>
        <v>575</v>
      </c>
      <c r="Q55" s="265"/>
      <c r="R55" s="261">
        <f t="shared" si="3"/>
        <v>934.73214285714266</v>
      </c>
      <c r="S55" s="250">
        <f>VLOOKUP(D55,Forecast!$B$1:$I$27,8,FALSE)</f>
        <v>364</v>
      </c>
      <c r="T55" s="265"/>
      <c r="U55" s="261">
        <f t="shared" si="4"/>
        <v>934.73214285714266</v>
      </c>
      <c r="V55" s="250">
        <f>VLOOKUP(D55,Forecast!B$1:J$27,9,FALSE)</f>
        <v>288</v>
      </c>
      <c r="W55" s="265"/>
      <c r="X55" s="261">
        <f t="shared" si="5"/>
        <v>1229.910714285714</v>
      </c>
      <c r="Y55" s="250">
        <f>VLOOKUP(D55,Forecast!B$1:K$27,10,FALSE)</f>
        <v>288</v>
      </c>
      <c r="Z55" s="265"/>
      <c r="AA55" s="261">
        <f t="shared" si="6"/>
        <v>983.92857142857122</v>
      </c>
      <c r="AB55" s="250">
        <f>VLOOKUP(D55,Forecast!B$1:L$27,11,FALSE)</f>
        <v>325</v>
      </c>
      <c r="AC55" s="265"/>
      <c r="AD55" s="261">
        <f t="shared" si="7"/>
        <v>934.73214285714266</v>
      </c>
      <c r="AE55" s="250">
        <f>VLOOKUP(D55,Forecast!B$1:M$27,12,FALSE)</f>
        <v>324</v>
      </c>
      <c r="AF55" s="265"/>
      <c r="AG55" s="261">
        <f t="shared" si="8"/>
        <v>1180.7142857142856</v>
      </c>
      <c r="AH55" s="250">
        <f>VLOOKUP(D55,Forecast!B$1:N$27,13,FALSE)</f>
        <v>324</v>
      </c>
      <c r="AI55" s="265"/>
      <c r="AJ55" s="266"/>
      <c r="AK55" s="325"/>
    </row>
    <row r="56" spans="2:37" ht="33" hidden="1" customHeight="1">
      <c r="B56" s="334"/>
      <c r="C56" s="279" t="s">
        <v>192</v>
      </c>
      <c r="D56" s="286" t="s">
        <v>252</v>
      </c>
      <c r="E56" s="284" t="s">
        <v>47</v>
      </c>
      <c r="F56" s="283"/>
      <c r="G56" s="283"/>
      <c r="H56" s="286">
        <v>1</v>
      </c>
      <c r="I56" s="273">
        <v>0.28000000000000003</v>
      </c>
      <c r="J56" s="271">
        <v>0.95</v>
      </c>
      <c r="K56" s="263">
        <v>2</v>
      </c>
      <c r="L56" s="263">
        <v>7.25</v>
      </c>
      <c r="M56" s="260">
        <f t="shared" si="20"/>
        <v>14.5</v>
      </c>
      <c r="N56" s="260">
        <f t="shared" si="21"/>
        <v>49.196428571428562</v>
      </c>
      <c r="O56" s="261">
        <f t="shared" si="2"/>
        <v>1279.1071428571427</v>
      </c>
      <c r="P56" s="250">
        <f>VLOOKUP(D56,Forecast!B$1:H$27,7,FALSE)</f>
        <v>104</v>
      </c>
      <c r="Q56" s="265"/>
      <c r="R56" s="261">
        <f t="shared" si="3"/>
        <v>934.73214285714266</v>
      </c>
      <c r="S56" s="250">
        <f>VLOOKUP(D56,Forecast!$B$1:$I$27,8,FALSE)</f>
        <v>112</v>
      </c>
      <c r="T56" s="265"/>
      <c r="U56" s="261">
        <f t="shared" si="4"/>
        <v>934.73214285714266</v>
      </c>
      <c r="V56" s="250">
        <f>VLOOKUP(D56,Forecast!B$1:J$27,9,FALSE)</f>
        <v>88</v>
      </c>
      <c r="W56" s="265"/>
      <c r="X56" s="261">
        <f t="shared" si="5"/>
        <v>1229.910714285714</v>
      </c>
      <c r="Y56" s="250">
        <f>VLOOKUP(D56,Forecast!B$1:K$27,10,FALSE)</f>
        <v>88</v>
      </c>
      <c r="Z56" s="265"/>
      <c r="AA56" s="261">
        <f t="shared" si="6"/>
        <v>983.92857142857122</v>
      </c>
      <c r="AB56" s="250">
        <f>VLOOKUP(D56,Forecast!B$1:L$27,11,FALSE)</f>
        <v>98</v>
      </c>
      <c r="AC56" s="265"/>
      <c r="AD56" s="261">
        <f t="shared" si="7"/>
        <v>934.73214285714266</v>
      </c>
      <c r="AE56" s="250">
        <f>VLOOKUP(D56,Forecast!B$1:M$27,12,FALSE)</f>
        <v>98</v>
      </c>
      <c r="AF56" s="265"/>
      <c r="AG56" s="261">
        <f t="shared" si="8"/>
        <v>1180.7142857142856</v>
      </c>
      <c r="AH56" s="250">
        <f>VLOOKUP(D56,Forecast!B$1:N$27,13,FALSE)</f>
        <v>98</v>
      </c>
      <c r="AI56" s="265"/>
      <c r="AJ56" s="266"/>
      <c r="AK56" s="325"/>
    </row>
    <row r="57" spans="2:37" ht="33" hidden="1" customHeight="1">
      <c r="B57" s="334"/>
      <c r="C57" s="279" t="s">
        <v>192</v>
      </c>
      <c r="D57" s="286" t="s">
        <v>261</v>
      </c>
      <c r="E57" s="284" t="s">
        <v>47</v>
      </c>
      <c r="F57" s="283"/>
      <c r="G57" s="283"/>
      <c r="H57" s="286">
        <v>1</v>
      </c>
      <c r="I57" s="273">
        <v>0.28000000000000003</v>
      </c>
      <c r="J57" s="271">
        <v>0.95</v>
      </c>
      <c r="K57" s="263">
        <v>2</v>
      </c>
      <c r="L57" s="263">
        <v>7.25</v>
      </c>
      <c r="M57" s="260">
        <f t="shared" ref="M57" si="22">H57*K57*L57</f>
        <v>14.5</v>
      </c>
      <c r="N57" s="260">
        <f t="shared" ref="N57" si="23">(M57/I57)*J57</f>
        <v>49.196428571428562</v>
      </c>
      <c r="O57" s="261">
        <f t="shared" ref="O57" si="24">N57*$O$2</f>
        <v>1279.1071428571427</v>
      </c>
      <c r="P57" s="250">
        <f>VLOOKUP(D57,Forecast!B$1:H$27,7,FALSE)</f>
        <v>8</v>
      </c>
      <c r="Q57" s="265"/>
      <c r="R57" s="261">
        <f t="shared" si="3"/>
        <v>934.73214285714266</v>
      </c>
      <c r="S57" s="250">
        <f>VLOOKUP(D57,Forecast!$B$1:$I$27,8,FALSE)</f>
        <v>15</v>
      </c>
      <c r="T57" s="265"/>
      <c r="U57" s="261">
        <f t="shared" si="4"/>
        <v>934.73214285714266</v>
      </c>
      <c r="V57" s="250">
        <f>VLOOKUP(D57,Forecast!B$1:J$27,9,FALSE)</f>
        <v>12</v>
      </c>
      <c r="W57" s="265"/>
      <c r="X57" s="261">
        <f t="shared" si="5"/>
        <v>1229.910714285714</v>
      </c>
      <c r="Y57" s="250">
        <f>VLOOKUP(D57,Forecast!B$1:K$27,10,FALSE)</f>
        <v>6</v>
      </c>
      <c r="Z57" s="265"/>
      <c r="AA57" s="261">
        <f t="shared" si="6"/>
        <v>983.92857142857122</v>
      </c>
      <c r="AB57" s="250">
        <f>VLOOKUP(D57,Forecast!B$1:L$27,11,FALSE)</f>
        <v>14</v>
      </c>
      <c r="AC57" s="265"/>
      <c r="AD57" s="261">
        <f t="shared" si="7"/>
        <v>934.73214285714266</v>
      </c>
      <c r="AE57" s="250">
        <f>VLOOKUP(D57,Forecast!B$1:M$27,12,FALSE)</f>
        <v>13</v>
      </c>
      <c r="AF57" s="265"/>
      <c r="AG57" s="261">
        <f t="shared" si="8"/>
        <v>1180.7142857142856</v>
      </c>
      <c r="AH57" s="250">
        <f>VLOOKUP(D57,Forecast!B$1:N$27,13,FALSE)</f>
        <v>13</v>
      </c>
      <c r="AI57" s="265"/>
      <c r="AJ57" s="266"/>
      <c r="AK57" s="325"/>
    </row>
    <row r="58" spans="2:37" ht="33" hidden="1" customHeight="1">
      <c r="B58" s="334"/>
      <c r="C58" s="279" t="s">
        <v>192</v>
      </c>
      <c r="D58" s="286" t="s">
        <v>257</v>
      </c>
      <c r="E58" s="284" t="s">
        <v>47</v>
      </c>
      <c r="F58" s="283"/>
      <c r="G58" s="283"/>
      <c r="H58" s="286">
        <v>1</v>
      </c>
      <c r="I58" s="273">
        <v>0.28000000000000003</v>
      </c>
      <c r="J58" s="271">
        <v>0.95</v>
      </c>
      <c r="K58" s="263">
        <v>2</v>
      </c>
      <c r="L58" s="263">
        <v>7.25</v>
      </c>
      <c r="M58" s="260">
        <f t="shared" si="20"/>
        <v>14.5</v>
      </c>
      <c r="N58" s="260">
        <f t="shared" si="21"/>
        <v>49.196428571428562</v>
      </c>
      <c r="O58" s="261">
        <f t="shared" si="2"/>
        <v>1279.1071428571427</v>
      </c>
      <c r="P58" s="250">
        <f>VLOOKUP(D58,Forecast!B$1:H$27,7,FALSE)</f>
        <v>0</v>
      </c>
      <c r="Q58" s="265"/>
      <c r="R58" s="261">
        <f t="shared" si="3"/>
        <v>934.73214285714266</v>
      </c>
      <c r="S58" s="250">
        <f>VLOOKUP(D58,Forecast!$B$1:$I$27,8,FALSE)</f>
        <v>64</v>
      </c>
      <c r="T58" s="265"/>
      <c r="U58" s="261">
        <f t="shared" si="4"/>
        <v>934.73214285714266</v>
      </c>
      <c r="V58" s="250">
        <f>VLOOKUP(D58,Forecast!B$1:J$27,9,FALSE)</f>
        <v>32</v>
      </c>
      <c r="W58" s="265"/>
      <c r="X58" s="261">
        <f t="shared" si="5"/>
        <v>1229.910714285714</v>
      </c>
      <c r="Y58" s="250">
        <f>VLOOKUP(D58,Forecast!B$1:K$27,10,FALSE)</f>
        <v>24</v>
      </c>
      <c r="Z58" s="265"/>
      <c r="AA58" s="261">
        <f t="shared" si="6"/>
        <v>983.92857142857122</v>
      </c>
      <c r="AB58" s="250">
        <f>VLOOKUP(D58,Forecast!B$1:L$27,11,FALSE)</f>
        <v>42</v>
      </c>
      <c r="AC58" s="265"/>
      <c r="AD58" s="261">
        <f t="shared" si="7"/>
        <v>934.73214285714266</v>
      </c>
      <c r="AE58" s="250">
        <f>VLOOKUP(D58,Forecast!B$1:M$27,12,FALSE)</f>
        <v>42</v>
      </c>
      <c r="AF58" s="265"/>
      <c r="AG58" s="261">
        <f t="shared" si="8"/>
        <v>1180.7142857142856</v>
      </c>
      <c r="AH58" s="250">
        <f>VLOOKUP(D58,Forecast!B$1:N$27,13,FALSE)</f>
        <v>42</v>
      </c>
      <c r="AI58" s="265"/>
      <c r="AJ58" s="266"/>
      <c r="AK58" s="325"/>
    </row>
    <row r="59" spans="2:37" ht="33" hidden="1" customHeight="1">
      <c r="B59" s="334"/>
      <c r="C59" s="279" t="s">
        <v>192</v>
      </c>
      <c r="D59" s="295" t="s">
        <v>275</v>
      </c>
      <c r="E59" s="284" t="s">
        <v>47</v>
      </c>
      <c r="F59" s="283"/>
      <c r="G59" s="283"/>
      <c r="H59" s="293">
        <v>1</v>
      </c>
      <c r="I59" s="273">
        <v>0.28000000000000003</v>
      </c>
      <c r="J59" s="271">
        <v>0.95</v>
      </c>
      <c r="K59" s="263">
        <v>2</v>
      </c>
      <c r="L59" s="263">
        <v>7.25</v>
      </c>
      <c r="M59" s="260">
        <f t="shared" ref="M59" si="25">H59*K59*L59</f>
        <v>14.5</v>
      </c>
      <c r="N59" s="260">
        <f t="shared" ref="N59" si="26">(M59/I59)*J59</f>
        <v>49.196428571428562</v>
      </c>
      <c r="O59" s="261">
        <f t="shared" ref="O59" si="27">N59*$O$2</f>
        <v>1279.1071428571427</v>
      </c>
      <c r="P59" s="250">
        <f>VLOOKUP(D59,Forecast!B$1:H$27,7,FALSE)</f>
        <v>0</v>
      </c>
      <c r="Q59" s="265"/>
      <c r="R59" s="261">
        <f t="shared" si="3"/>
        <v>934.73214285714266</v>
      </c>
      <c r="S59" s="250">
        <f>VLOOKUP(D59,Forecast!$B$1:$I$27,8,FALSE)</f>
        <v>21</v>
      </c>
      <c r="T59" s="265"/>
      <c r="U59" s="261">
        <f t="shared" si="4"/>
        <v>934.73214285714266</v>
      </c>
      <c r="V59" s="250">
        <f>VLOOKUP(D59,Forecast!B$1:J$27,9,FALSE)</f>
        <v>16</v>
      </c>
      <c r="W59" s="265"/>
      <c r="X59" s="261">
        <f t="shared" si="5"/>
        <v>1229.910714285714</v>
      </c>
      <c r="Y59" s="250">
        <f>VLOOKUP(D59,Forecast!B$1:K$27,10,FALSE)</f>
        <v>12</v>
      </c>
      <c r="Z59" s="265"/>
      <c r="AA59" s="261">
        <f t="shared" si="6"/>
        <v>983.92857142857122</v>
      </c>
      <c r="AB59" s="250">
        <f>VLOOKUP(D59,Forecast!B$1:L$27,11,FALSE)</f>
        <v>25</v>
      </c>
      <c r="AC59" s="265"/>
      <c r="AD59" s="261">
        <f t="shared" si="7"/>
        <v>934.73214285714266</v>
      </c>
      <c r="AE59" s="250">
        <f>VLOOKUP(D59,Forecast!B$1:M$27,12,FALSE)</f>
        <v>24</v>
      </c>
      <c r="AF59" s="265"/>
      <c r="AG59" s="261">
        <f t="shared" si="8"/>
        <v>1180.7142857142856</v>
      </c>
      <c r="AH59" s="250">
        <f>VLOOKUP(D59,Forecast!B$1:N$27,13,FALSE)</f>
        <v>24</v>
      </c>
      <c r="AI59" s="265"/>
      <c r="AJ59" s="266"/>
      <c r="AK59" s="325"/>
    </row>
    <row r="60" spans="2:37" ht="33" hidden="1" customHeight="1">
      <c r="B60" s="334"/>
      <c r="C60" s="279" t="s">
        <v>192</v>
      </c>
      <c r="D60" s="286" t="s">
        <v>259</v>
      </c>
      <c r="E60" s="284" t="s">
        <v>47</v>
      </c>
      <c r="F60" s="283"/>
      <c r="G60" s="283"/>
      <c r="H60" s="286">
        <v>1</v>
      </c>
      <c r="I60" s="273">
        <v>0.28000000000000003</v>
      </c>
      <c r="J60" s="271">
        <v>0.95</v>
      </c>
      <c r="K60" s="263">
        <v>2</v>
      </c>
      <c r="L60" s="263">
        <v>7.25</v>
      </c>
      <c r="M60" s="260">
        <f t="shared" si="20"/>
        <v>14.5</v>
      </c>
      <c r="N60" s="260">
        <f t="shared" si="21"/>
        <v>49.196428571428562</v>
      </c>
      <c r="O60" s="261">
        <f t="shared" si="2"/>
        <v>1279.1071428571427</v>
      </c>
      <c r="P60" s="250">
        <f>VLOOKUP(D60,Forecast!B$1:H$27,7,FALSE)</f>
        <v>16</v>
      </c>
      <c r="Q60" s="265"/>
      <c r="R60" s="261">
        <f t="shared" si="3"/>
        <v>934.73214285714266</v>
      </c>
      <c r="S60" s="250">
        <f>VLOOKUP(D60,Forecast!$B$1:$I$27,8,FALSE)</f>
        <v>9</v>
      </c>
      <c r="T60" s="265"/>
      <c r="U60" s="261">
        <f t="shared" si="4"/>
        <v>934.73214285714266</v>
      </c>
      <c r="V60" s="250">
        <f>VLOOKUP(D60,Forecast!B$1:J$27,9,FALSE)</f>
        <v>0</v>
      </c>
      <c r="W60" s="265"/>
      <c r="X60" s="261">
        <f t="shared" si="5"/>
        <v>1229.910714285714</v>
      </c>
      <c r="Y60" s="250">
        <f>VLOOKUP(D60,Forecast!B$1:K$27,10,FALSE)</f>
        <v>0</v>
      </c>
      <c r="Z60" s="265"/>
      <c r="AA60" s="261">
        <f t="shared" si="6"/>
        <v>983.92857142857122</v>
      </c>
      <c r="AB60" s="250">
        <f>VLOOKUP(D60,Forecast!B$1:L$27,11,FALSE)</f>
        <v>4</v>
      </c>
      <c r="AC60" s="265"/>
      <c r="AD60" s="261">
        <f t="shared" si="7"/>
        <v>934.73214285714266</v>
      </c>
      <c r="AE60" s="250">
        <f>VLOOKUP(D60,Forecast!B$1:M$27,12,FALSE)</f>
        <v>3</v>
      </c>
      <c r="AF60" s="265"/>
      <c r="AG60" s="261">
        <f t="shared" si="8"/>
        <v>1180.7142857142856</v>
      </c>
      <c r="AH60" s="250">
        <f>VLOOKUP(D60,Forecast!B$1:N$27,13,FALSE)</f>
        <v>3</v>
      </c>
      <c r="AI60" s="265"/>
      <c r="AJ60" s="266"/>
      <c r="AK60" s="325"/>
    </row>
    <row r="61" spans="2:37" ht="33" hidden="1" customHeight="1">
      <c r="B61" s="334"/>
      <c r="C61" s="279" t="s">
        <v>231</v>
      </c>
      <c r="D61" s="286">
        <v>700002554</v>
      </c>
      <c r="E61" s="284" t="s">
        <v>47</v>
      </c>
      <c r="F61" s="283"/>
      <c r="G61" s="283"/>
      <c r="H61" s="286">
        <v>1</v>
      </c>
      <c r="I61" s="273">
        <v>0.28000000000000003</v>
      </c>
      <c r="J61" s="271">
        <v>0.95</v>
      </c>
      <c r="K61" s="263">
        <v>2</v>
      </c>
      <c r="L61" s="263">
        <v>7.25</v>
      </c>
      <c r="M61" s="260">
        <f t="shared" si="20"/>
        <v>14.5</v>
      </c>
      <c r="N61" s="260">
        <f t="shared" si="21"/>
        <v>49.196428571428562</v>
      </c>
      <c r="O61" s="261">
        <f t="shared" si="2"/>
        <v>1279.1071428571427</v>
      </c>
      <c r="P61" s="250">
        <v>0</v>
      </c>
      <c r="Q61" s="265"/>
      <c r="R61" s="261">
        <f t="shared" si="3"/>
        <v>934.73214285714266</v>
      </c>
      <c r="S61" s="250">
        <v>0</v>
      </c>
      <c r="T61" s="265"/>
      <c r="U61" s="261">
        <f t="shared" si="4"/>
        <v>934.73214285714266</v>
      </c>
      <c r="V61" s="250">
        <v>0</v>
      </c>
      <c r="W61" s="265"/>
      <c r="X61" s="261">
        <f t="shared" si="5"/>
        <v>1229.910714285714</v>
      </c>
      <c r="Y61" s="250">
        <v>0</v>
      </c>
      <c r="Z61" s="265"/>
      <c r="AA61" s="261">
        <f t="shared" si="6"/>
        <v>983.92857142857122</v>
      </c>
      <c r="AB61" s="250">
        <v>0</v>
      </c>
      <c r="AC61" s="265"/>
      <c r="AD61" s="261">
        <f t="shared" si="7"/>
        <v>934.73214285714266</v>
      </c>
      <c r="AE61" s="250">
        <v>0</v>
      </c>
      <c r="AF61" s="265"/>
      <c r="AG61" s="261">
        <f t="shared" si="8"/>
        <v>1180.7142857142856</v>
      </c>
      <c r="AH61" s="250">
        <v>0</v>
      </c>
      <c r="AI61" s="265"/>
      <c r="AJ61" s="266"/>
      <c r="AK61" s="325"/>
    </row>
    <row r="62" spans="2:37" ht="33" hidden="1" customHeight="1">
      <c r="B62" s="334"/>
      <c r="C62" s="279" t="s">
        <v>231</v>
      </c>
      <c r="D62" s="286">
        <v>700002880</v>
      </c>
      <c r="E62" s="284" t="s">
        <v>47</v>
      </c>
      <c r="F62" s="283"/>
      <c r="G62" s="283"/>
      <c r="H62" s="286">
        <v>1</v>
      </c>
      <c r="I62" s="273">
        <v>0.28000000000000003</v>
      </c>
      <c r="J62" s="271">
        <v>0.95</v>
      </c>
      <c r="K62" s="263">
        <v>2</v>
      </c>
      <c r="L62" s="263">
        <v>7.25</v>
      </c>
      <c r="M62" s="260">
        <f t="shared" si="20"/>
        <v>14.5</v>
      </c>
      <c r="N62" s="260">
        <f t="shared" si="21"/>
        <v>49.196428571428562</v>
      </c>
      <c r="O62" s="261">
        <f t="shared" si="2"/>
        <v>1279.1071428571427</v>
      </c>
      <c r="P62" s="250">
        <v>0</v>
      </c>
      <c r="Q62" s="265"/>
      <c r="R62" s="261">
        <f t="shared" si="3"/>
        <v>934.73214285714266</v>
      </c>
      <c r="S62" s="250">
        <v>0</v>
      </c>
      <c r="T62" s="265"/>
      <c r="U62" s="261">
        <f t="shared" si="4"/>
        <v>934.73214285714266</v>
      </c>
      <c r="V62" s="250">
        <v>0</v>
      </c>
      <c r="W62" s="265"/>
      <c r="X62" s="261">
        <f t="shared" si="5"/>
        <v>1229.910714285714</v>
      </c>
      <c r="Y62" s="250">
        <v>0</v>
      </c>
      <c r="Z62" s="265"/>
      <c r="AA62" s="261">
        <f t="shared" si="6"/>
        <v>983.92857142857122</v>
      </c>
      <c r="AB62" s="250">
        <v>0</v>
      </c>
      <c r="AC62" s="265"/>
      <c r="AD62" s="261">
        <f t="shared" si="7"/>
        <v>934.73214285714266</v>
      </c>
      <c r="AE62" s="250">
        <v>0</v>
      </c>
      <c r="AF62" s="265"/>
      <c r="AG62" s="261">
        <f t="shared" si="8"/>
        <v>1180.7142857142856</v>
      </c>
      <c r="AH62" s="250">
        <v>0</v>
      </c>
      <c r="AI62" s="265"/>
      <c r="AJ62" s="266"/>
      <c r="AK62" s="325"/>
    </row>
    <row r="63" spans="2:37" ht="33" hidden="1" customHeight="1">
      <c r="B63" s="334"/>
      <c r="C63" s="279" t="s">
        <v>231</v>
      </c>
      <c r="D63" s="286">
        <v>700005245</v>
      </c>
      <c r="E63" s="284" t="s">
        <v>47</v>
      </c>
      <c r="F63" s="283"/>
      <c r="G63" s="283"/>
      <c r="H63" s="286">
        <v>1</v>
      </c>
      <c r="I63" s="273">
        <v>0.28000000000000003</v>
      </c>
      <c r="J63" s="271">
        <v>0.95</v>
      </c>
      <c r="K63" s="263">
        <v>2</v>
      </c>
      <c r="L63" s="263">
        <v>7.25</v>
      </c>
      <c r="M63" s="260">
        <f t="shared" si="20"/>
        <v>14.5</v>
      </c>
      <c r="N63" s="260">
        <f t="shared" si="21"/>
        <v>49.196428571428562</v>
      </c>
      <c r="O63" s="261">
        <f t="shared" si="2"/>
        <v>1279.1071428571427</v>
      </c>
      <c r="P63" s="250">
        <v>2</v>
      </c>
      <c r="Q63" s="265"/>
      <c r="R63" s="261">
        <f t="shared" si="3"/>
        <v>934.73214285714266</v>
      </c>
      <c r="S63" s="250">
        <v>0</v>
      </c>
      <c r="T63" s="265"/>
      <c r="U63" s="261">
        <f t="shared" si="4"/>
        <v>934.73214285714266</v>
      </c>
      <c r="V63" s="250">
        <v>0</v>
      </c>
      <c r="W63" s="265"/>
      <c r="X63" s="261">
        <f t="shared" si="5"/>
        <v>1229.910714285714</v>
      </c>
      <c r="Y63" s="250">
        <v>0</v>
      </c>
      <c r="Z63" s="265"/>
      <c r="AA63" s="261">
        <f t="shared" si="6"/>
        <v>983.92857142857122</v>
      </c>
      <c r="AB63" s="250">
        <v>0</v>
      </c>
      <c r="AC63" s="265"/>
      <c r="AD63" s="261">
        <f t="shared" si="7"/>
        <v>934.73214285714266</v>
      </c>
      <c r="AE63" s="250">
        <v>0</v>
      </c>
      <c r="AF63" s="265"/>
      <c r="AG63" s="261">
        <f t="shared" si="8"/>
        <v>1180.7142857142856</v>
      </c>
      <c r="AH63" s="250">
        <v>0</v>
      </c>
      <c r="AI63" s="265"/>
      <c r="AJ63" s="266"/>
      <c r="AK63" s="325"/>
    </row>
    <row r="64" spans="2:37" ht="33" hidden="1" customHeight="1">
      <c r="B64" s="334"/>
      <c r="C64" s="279" t="s">
        <v>231</v>
      </c>
      <c r="D64" s="286">
        <v>700003550</v>
      </c>
      <c r="E64" s="284" t="s">
        <v>47</v>
      </c>
      <c r="F64" s="283"/>
      <c r="G64" s="283"/>
      <c r="H64" s="286">
        <v>1</v>
      </c>
      <c r="I64" s="273">
        <v>0.28000000000000003</v>
      </c>
      <c r="J64" s="271">
        <v>0.95</v>
      </c>
      <c r="K64" s="263">
        <v>2</v>
      </c>
      <c r="L64" s="263">
        <v>7.25</v>
      </c>
      <c r="M64" s="260">
        <f t="shared" si="20"/>
        <v>14.5</v>
      </c>
      <c r="N64" s="260">
        <f t="shared" si="21"/>
        <v>49.196428571428562</v>
      </c>
      <c r="O64" s="261">
        <f t="shared" si="2"/>
        <v>1279.1071428571427</v>
      </c>
      <c r="P64" s="250">
        <v>2</v>
      </c>
      <c r="Q64" s="265"/>
      <c r="R64" s="261">
        <f t="shared" si="3"/>
        <v>934.73214285714266</v>
      </c>
      <c r="S64" s="250">
        <v>0</v>
      </c>
      <c r="T64" s="265"/>
      <c r="U64" s="261">
        <f t="shared" si="4"/>
        <v>934.73214285714266</v>
      </c>
      <c r="V64" s="250">
        <v>0</v>
      </c>
      <c r="W64" s="265"/>
      <c r="X64" s="261">
        <f t="shared" si="5"/>
        <v>1229.910714285714</v>
      </c>
      <c r="Y64" s="250">
        <v>0</v>
      </c>
      <c r="Z64" s="265"/>
      <c r="AA64" s="261">
        <f t="shared" si="6"/>
        <v>983.92857142857122</v>
      </c>
      <c r="AB64" s="250">
        <v>0</v>
      </c>
      <c r="AC64" s="265"/>
      <c r="AD64" s="261">
        <f t="shared" si="7"/>
        <v>934.73214285714266</v>
      </c>
      <c r="AE64" s="250">
        <v>0</v>
      </c>
      <c r="AF64" s="265"/>
      <c r="AG64" s="261">
        <f t="shared" si="8"/>
        <v>1180.7142857142856</v>
      </c>
      <c r="AH64" s="250">
        <v>0</v>
      </c>
      <c r="AI64" s="265"/>
      <c r="AJ64" s="266"/>
      <c r="AK64" s="325"/>
    </row>
    <row r="65" spans="2:37" ht="33" hidden="1" customHeight="1">
      <c r="B65" s="334"/>
      <c r="C65" s="279" t="s">
        <v>231</v>
      </c>
      <c r="D65" s="286">
        <v>700010507</v>
      </c>
      <c r="E65" s="284" t="s">
        <v>47</v>
      </c>
      <c r="F65" s="283"/>
      <c r="G65" s="283"/>
      <c r="H65" s="286">
        <v>1</v>
      </c>
      <c r="I65" s="273">
        <v>0.28000000000000003</v>
      </c>
      <c r="J65" s="271">
        <v>0.95</v>
      </c>
      <c r="K65" s="263">
        <v>2</v>
      </c>
      <c r="L65" s="263">
        <v>7.25</v>
      </c>
      <c r="M65" s="260">
        <f t="shared" si="20"/>
        <v>14.5</v>
      </c>
      <c r="N65" s="260">
        <f t="shared" si="21"/>
        <v>49.196428571428562</v>
      </c>
      <c r="O65" s="261">
        <f t="shared" si="2"/>
        <v>1279.1071428571427</v>
      </c>
      <c r="P65" s="250">
        <v>1</v>
      </c>
      <c r="Q65" s="265"/>
      <c r="R65" s="261">
        <f t="shared" si="3"/>
        <v>934.73214285714266</v>
      </c>
      <c r="S65" s="250">
        <v>0</v>
      </c>
      <c r="T65" s="265"/>
      <c r="U65" s="261">
        <f t="shared" si="4"/>
        <v>934.73214285714266</v>
      </c>
      <c r="V65" s="250">
        <v>0</v>
      </c>
      <c r="W65" s="265"/>
      <c r="X65" s="261">
        <f t="shared" si="5"/>
        <v>1229.910714285714</v>
      </c>
      <c r="Y65" s="250">
        <v>0</v>
      </c>
      <c r="Z65" s="265"/>
      <c r="AA65" s="261">
        <f t="shared" si="6"/>
        <v>983.92857142857122</v>
      </c>
      <c r="AB65" s="250">
        <v>0</v>
      </c>
      <c r="AC65" s="265"/>
      <c r="AD65" s="261">
        <f t="shared" si="7"/>
        <v>934.73214285714266</v>
      </c>
      <c r="AE65" s="250">
        <v>0</v>
      </c>
      <c r="AF65" s="265"/>
      <c r="AG65" s="261">
        <f t="shared" si="8"/>
        <v>1180.7142857142856</v>
      </c>
      <c r="AH65" s="250">
        <v>0</v>
      </c>
      <c r="AI65" s="265"/>
      <c r="AJ65" s="266"/>
      <c r="AK65" s="325"/>
    </row>
    <row r="66" spans="2:37" ht="33" hidden="1" customHeight="1">
      <c r="B66" s="334"/>
      <c r="C66" s="279" t="s">
        <v>231</v>
      </c>
      <c r="D66" s="286" t="s">
        <v>237</v>
      </c>
      <c r="E66" s="284" t="s">
        <v>47</v>
      </c>
      <c r="F66" s="283"/>
      <c r="G66" s="283"/>
      <c r="H66" s="286">
        <v>1</v>
      </c>
      <c r="I66" s="273">
        <v>0.28000000000000003</v>
      </c>
      <c r="J66" s="271">
        <v>0.95</v>
      </c>
      <c r="K66" s="263">
        <v>2</v>
      </c>
      <c r="L66" s="263">
        <v>7.25</v>
      </c>
      <c r="M66" s="260">
        <f t="shared" si="20"/>
        <v>14.5</v>
      </c>
      <c r="N66" s="260">
        <f t="shared" si="21"/>
        <v>49.196428571428562</v>
      </c>
      <c r="O66" s="261">
        <f t="shared" si="2"/>
        <v>1279.1071428571427</v>
      </c>
      <c r="P66" s="250">
        <v>0</v>
      </c>
      <c r="Q66" s="265"/>
      <c r="R66" s="261">
        <f t="shared" si="3"/>
        <v>934.73214285714266</v>
      </c>
      <c r="S66" s="250">
        <v>0</v>
      </c>
      <c r="T66" s="265"/>
      <c r="U66" s="261">
        <f t="shared" si="4"/>
        <v>934.73214285714266</v>
      </c>
      <c r="V66" s="250">
        <v>0</v>
      </c>
      <c r="W66" s="265"/>
      <c r="X66" s="261">
        <f t="shared" si="5"/>
        <v>1229.910714285714</v>
      </c>
      <c r="Y66" s="250">
        <v>0</v>
      </c>
      <c r="Z66" s="265"/>
      <c r="AA66" s="261">
        <f t="shared" si="6"/>
        <v>983.92857142857122</v>
      </c>
      <c r="AB66" s="250">
        <v>0</v>
      </c>
      <c r="AC66" s="265"/>
      <c r="AD66" s="261">
        <f t="shared" si="7"/>
        <v>934.73214285714266</v>
      </c>
      <c r="AE66" s="250">
        <v>0</v>
      </c>
      <c r="AF66" s="265"/>
      <c r="AG66" s="261">
        <f t="shared" si="8"/>
        <v>1180.7142857142856</v>
      </c>
      <c r="AH66" s="250">
        <v>0</v>
      </c>
      <c r="AI66" s="265"/>
      <c r="AJ66" s="266"/>
      <c r="AK66" s="325"/>
    </row>
    <row r="67" spans="2:37" ht="33" customHeight="1">
      <c r="B67" s="334"/>
      <c r="C67" s="279" t="s">
        <v>192</v>
      </c>
      <c r="D67" s="286" t="s">
        <v>249</v>
      </c>
      <c r="E67" s="284" t="s">
        <v>48</v>
      </c>
      <c r="F67" s="283"/>
      <c r="G67" s="283"/>
      <c r="H67" s="286">
        <v>1</v>
      </c>
      <c r="I67" s="273">
        <v>0.31</v>
      </c>
      <c r="J67" s="271">
        <v>0.95</v>
      </c>
      <c r="K67" s="263">
        <v>2</v>
      </c>
      <c r="L67" s="263">
        <v>7.25</v>
      </c>
      <c r="M67" s="260">
        <f t="shared" si="20"/>
        <v>14.5</v>
      </c>
      <c r="N67" s="260">
        <f t="shared" si="21"/>
        <v>44.435483870967737</v>
      </c>
      <c r="O67" s="261">
        <f t="shared" si="2"/>
        <v>1155.3225806451612</v>
      </c>
      <c r="P67" s="250">
        <f>VLOOKUP(D67,Forecast!B$1:H$27,7,FALSE)</f>
        <v>95</v>
      </c>
      <c r="Q67" s="265">
        <f>SUM(P67:P79)/O67</f>
        <v>0.69504397598771472</v>
      </c>
      <c r="R67" s="261">
        <f t="shared" si="3"/>
        <v>844.27419354838696</v>
      </c>
      <c r="S67" s="250">
        <f>VLOOKUP(D67,Forecast!$B$1:$I$27,8,FALSE)</f>
        <v>131</v>
      </c>
      <c r="T67" s="265">
        <f>SUM(S67:S79)/R67</f>
        <v>0.84806571783360407</v>
      </c>
      <c r="U67" s="261">
        <f t="shared" si="4"/>
        <v>844.27419354838696</v>
      </c>
      <c r="V67" s="250">
        <f>VLOOKUP(D67,Forecast!B$1:J$27,9,FALSE)</f>
        <v>96</v>
      </c>
      <c r="W67" s="265">
        <f>SUM(V67:V79)/U67</f>
        <v>0.63012704174228684</v>
      </c>
      <c r="X67" s="261">
        <f t="shared" si="5"/>
        <v>1110.8870967741934</v>
      </c>
      <c r="Y67" s="250">
        <f>VLOOKUP(D67,Forecast!B$1:K$27,10,FALSE)</f>
        <v>96</v>
      </c>
      <c r="Z67" s="265">
        <f>SUM(Y67:Y79)/X67</f>
        <v>0.46269328493647915</v>
      </c>
      <c r="AA67" s="261">
        <f t="shared" si="6"/>
        <v>888.70967741935476</v>
      </c>
      <c r="AB67" s="250">
        <f>VLOOKUP(D67,Forecast!B$1:L$27,11,FALSE)</f>
        <v>28</v>
      </c>
      <c r="AC67" s="265">
        <f>SUM(AB67:AB79)/AA67</f>
        <v>0.60312159709618884</v>
      </c>
      <c r="AD67" s="261">
        <f t="shared" si="7"/>
        <v>844.27419354838696</v>
      </c>
      <c r="AE67" s="250">
        <f>VLOOKUP(D67,Forecast!B$1:M$27,12,FALSE)</f>
        <v>28</v>
      </c>
      <c r="AF67" s="265">
        <f>SUM(AE67:AE79)/AD67</f>
        <v>0.63012704174228684</v>
      </c>
      <c r="AG67" s="261">
        <f t="shared" si="8"/>
        <v>1066.4516129032256</v>
      </c>
      <c r="AH67" s="250">
        <f>VLOOKUP(D67,Forecast!B$1:N$27,13,FALSE)</f>
        <v>28</v>
      </c>
      <c r="AI67" s="265">
        <f>SUM(AH67:AH79)/AG67</f>
        <v>0.49885057471264377</v>
      </c>
      <c r="AJ67" s="287" t="s">
        <v>230</v>
      </c>
      <c r="AK67" s="325"/>
    </row>
    <row r="68" spans="2:37" ht="33" hidden="1" customHeight="1">
      <c r="B68" s="334"/>
      <c r="C68" s="279" t="s">
        <v>192</v>
      </c>
      <c r="D68" s="286">
        <v>186248900</v>
      </c>
      <c r="E68" s="284" t="s">
        <v>48</v>
      </c>
      <c r="F68" s="283"/>
      <c r="G68" s="283"/>
      <c r="H68" s="286">
        <v>1</v>
      </c>
      <c r="I68" s="273">
        <v>0.31</v>
      </c>
      <c r="J68" s="271">
        <v>0.95</v>
      </c>
      <c r="K68" s="263">
        <v>2</v>
      </c>
      <c r="L68" s="263">
        <v>7.25</v>
      </c>
      <c r="M68" s="260">
        <f t="shared" si="20"/>
        <v>14.5</v>
      </c>
      <c r="N68" s="260">
        <f t="shared" si="21"/>
        <v>44.435483870967737</v>
      </c>
      <c r="O68" s="261">
        <f t="shared" si="2"/>
        <v>1155.3225806451612</v>
      </c>
      <c r="P68" s="250">
        <f>VLOOKUP(D68,Forecast!B$1:H$27,7,FALSE)</f>
        <v>575</v>
      </c>
      <c r="Q68" s="265"/>
      <c r="R68" s="261">
        <f t="shared" si="3"/>
        <v>844.27419354838696</v>
      </c>
      <c r="S68" s="250">
        <f>VLOOKUP(D68,Forecast!$B$1:$I$27,8,FALSE)</f>
        <v>364</v>
      </c>
      <c r="T68" s="265"/>
      <c r="U68" s="261">
        <f t="shared" si="4"/>
        <v>844.27419354838696</v>
      </c>
      <c r="V68" s="250">
        <f>VLOOKUP(D68,Forecast!B$1:J$27,9,FALSE)</f>
        <v>288</v>
      </c>
      <c r="W68" s="265"/>
      <c r="X68" s="261">
        <f t="shared" si="5"/>
        <v>1110.8870967741934</v>
      </c>
      <c r="Y68" s="250">
        <f>VLOOKUP(D68,Forecast!B$1:K$27,10,FALSE)</f>
        <v>288</v>
      </c>
      <c r="Z68" s="265"/>
      <c r="AA68" s="261">
        <f t="shared" si="6"/>
        <v>888.70967741935476</v>
      </c>
      <c r="AB68" s="250">
        <f>VLOOKUP(D68,Forecast!B$1:L$27,11,FALSE)</f>
        <v>325</v>
      </c>
      <c r="AC68" s="265"/>
      <c r="AD68" s="261">
        <f t="shared" si="7"/>
        <v>844.27419354838696</v>
      </c>
      <c r="AE68" s="250">
        <f>VLOOKUP(D68,Forecast!B$1:M$27,12,FALSE)</f>
        <v>324</v>
      </c>
      <c r="AF68" s="265"/>
      <c r="AG68" s="261">
        <f t="shared" si="8"/>
        <v>1066.4516129032256</v>
      </c>
      <c r="AH68" s="250">
        <f>VLOOKUP(D68,Forecast!B$1:N$27,13,FALSE)</f>
        <v>324</v>
      </c>
      <c r="AI68" s="265"/>
      <c r="AJ68" s="266"/>
      <c r="AK68" s="325"/>
    </row>
    <row r="69" spans="2:37" ht="33" hidden="1" customHeight="1">
      <c r="B69" s="334"/>
      <c r="C69" s="279" t="s">
        <v>192</v>
      </c>
      <c r="D69" s="286" t="s">
        <v>252</v>
      </c>
      <c r="E69" s="284" t="s">
        <v>48</v>
      </c>
      <c r="F69" s="283"/>
      <c r="G69" s="283"/>
      <c r="H69" s="286">
        <v>1</v>
      </c>
      <c r="I69" s="273">
        <v>0.31</v>
      </c>
      <c r="J69" s="271">
        <v>0.95</v>
      </c>
      <c r="K69" s="263">
        <v>2</v>
      </c>
      <c r="L69" s="263">
        <v>7.25</v>
      </c>
      <c r="M69" s="260">
        <f t="shared" si="20"/>
        <v>14.5</v>
      </c>
      <c r="N69" s="260">
        <f t="shared" si="21"/>
        <v>44.435483870967737</v>
      </c>
      <c r="O69" s="261">
        <f t="shared" si="2"/>
        <v>1155.3225806451612</v>
      </c>
      <c r="P69" s="250">
        <f>VLOOKUP(D69,Forecast!B$1:H$27,7,FALSE)</f>
        <v>104</v>
      </c>
      <c r="Q69" s="265"/>
      <c r="R69" s="261">
        <f t="shared" si="3"/>
        <v>844.27419354838696</v>
      </c>
      <c r="S69" s="250">
        <f>VLOOKUP(D69,Forecast!$B$1:$I$27,8,FALSE)</f>
        <v>112</v>
      </c>
      <c r="T69" s="265"/>
      <c r="U69" s="261">
        <f t="shared" si="4"/>
        <v>844.27419354838696</v>
      </c>
      <c r="V69" s="250">
        <f>VLOOKUP(D69,Forecast!B$1:J$27,9,FALSE)</f>
        <v>88</v>
      </c>
      <c r="W69" s="265"/>
      <c r="X69" s="261">
        <f t="shared" si="5"/>
        <v>1110.8870967741934</v>
      </c>
      <c r="Y69" s="250">
        <f>VLOOKUP(D69,Forecast!B$1:K$27,10,FALSE)</f>
        <v>88</v>
      </c>
      <c r="Z69" s="265"/>
      <c r="AA69" s="261">
        <f t="shared" si="6"/>
        <v>888.70967741935476</v>
      </c>
      <c r="AB69" s="250">
        <f>VLOOKUP(D69,Forecast!B$1:L$27,11,FALSE)</f>
        <v>98</v>
      </c>
      <c r="AC69" s="265"/>
      <c r="AD69" s="261">
        <f t="shared" si="7"/>
        <v>844.27419354838696</v>
      </c>
      <c r="AE69" s="250">
        <f>VLOOKUP(D69,Forecast!B$1:M$27,12,FALSE)</f>
        <v>98</v>
      </c>
      <c r="AF69" s="265"/>
      <c r="AG69" s="261">
        <f t="shared" si="8"/>
        <v>1066.4516129032256</v>
      </c>
      <c r="AH69" s="250">
        <f>VLOOKUP(D69,Forecast!B$1:N$27,13,FALSE)</f>
        <v>98</v>
      </c>
      <c r="AI69" s="265"/>
      <c r="AJ69" s="266"/>
      <c r="AK69" s="325"/>
    </row>
    <row r="70" spans="2:37" ht="33" hidden="1" customHeight="1">
      <c r="B70" s="334"/>
      <c r="C70" s="279" t="s">
        <v>192</v>
      </c>
      <c r="D70" s="286" t="s">
        <v>261</v>
      </c>
      <c r="E70" s="284" t="s">
        <v>48</v>
      </c>
      <c r="F70" s="283"/>
      <c r="G70" s="283"/>
      <c r="H70" s="286">
        <v>1</v>
      </c>
      <c r="I70" s="273">
        <v>0.31</v>
      </c>
      <c r="J70" s="271">
        <v>0.95</v>
      </c>
      <c r="K70" s="263">
        <v>2</v>
      </c>
      <c r="L70" s="263">
        <v>7.25</v>
      </c>
      <c r="M70" s="260">
        <f t="shared" ref="M70" si="28">H70*K70*L70</f>
        <v>14.5</v>
      </c>
      <c r="N70" s="260">
        <f t="shared" ref="N70" si="29">(M70/I70)*J70</f>
        <v>44.435483870967737</v>
      </c>
      <c r="O70" s="261">
        <f t="shared" ref="O70" si="30">N70*$O$2</f>
        <v>1155.3225806451612</v>
      </c>
      <c r="P70" s="250">
        <f>VLOOKUP(D70,Forecast!B$1:H$27,7,FALSE)</f>
        <v>8</v>
      </c>
      <c r="Q70" s="265"/>
      <c r="R70" s="261">
        <f t="shared" ref="R70:R133" si="31">N70*$R$2</f>
        <v>844.27419354838696</v>
      </c>
      <c r="S70" s="250">
        <f>VLOOKUP(D70,Forecast!$B$1:$I$27,8,FALSE)</f>
        <v>15</v>
      </c>
      <c r="T70" s="265"/>
      <c r="U70" s="261">
        <f t="shared" ref="U70:U133" si="32">N70*$U$2</f>
        <v>844.27419354838696</v>
      </c>
      <c r="V70" s="250">
        <f>VLOOKUP(D70,Forecast!B$1:J$27,9,FALSE)</f>
        <v>12</v>
      </c>
      <c r="W70" s="265"/>
      <c r="X70" s="261">
        <f t="shared" ref="X70:X133" si="33">N70*$X$2</f>
        <v>1110.8870967741934</v>
      </c>
      <c r="Y70" s="250">
        <f>VLOOKUP(D70,Forecast!B$1:K$27,10,FALSE)</f>
        <v>6</v>
      </c>
      <c r="Z70" s="265"/>
      <c r="AA70" s="261">
        <f t="shared" ref="AA70:AA133" si="34">N70*$AA$2</f>
        <v>888.70967741935476</v>
      </c>
      <c r="AB70" s="250">
        <f>VLOOKUP(D70,Forecast!B$1:L$27,11,FALSE)</f>
        <v>14</v>
      </c>
      <c r="AC70" s="265"/>
      <c r="AD70" s="261">
        <f t="shared" ref="AD70:AD133" si="35">N70*$AD$2</f>
        <v>844.27419354838696</v>
      </c>
      <c r="AE70" s="250">
        <f>VLOOKUP(D70,Forecast!B$1:M$27,12,FALSE)</f>
        <v>13</v>
      </c>
      <c r="AF70" s="265"/>
      <c r="AG70" s="261">
        <f t="shared" ref="AG70:AG133" si="36">N70*$AG$2</f>
        <v>1066.4516129032256</v>
      </c>
      <c r="AH70" s="250">
        <f>VLOOKUP(D70,Forecast!B$1:N$27,13,FALSE)</f>
        <v>13</v>
      </c>
      <c r="AI70" s="265"/>
      <c r="AJ70" s="266"/>
      <c r="AK70" s="325"/>
    </row>
    <row r="71" spans="2:37" ht="33" hidden="1" customHeight="1">
      <c r="B71" s="334"/>
      <c r="C71" s="279" t="s">
        <v>192</v>
      </c>
      <c r="D71" s="286" t="s">
        <v>257</v>
      </c>
      <c r="E71" s="284" t="s">
        <v>48</v>
      </c>
      <c r="F71" s="283"/>
      <c r="G71" s="283"/>
      <c r="H71" s="286">
        <v>1</v>
      </c>
      <c r="I71" s="273">
        <v>0.31</v>
      </c>
      <c r="J71" s="271">
        <v>0.95</v>
      </c>
      <c r="K71" s="263">
        <v>2</v>
      </c>
      <c r="L71" s="263">
        <v>7.25</v>
      </c>
      <c r="M71" s="260">
        <f t="shared" si="20"/>
        <v>14.5</v>
      </c>
      <c r="N71" s="260">
        <f t="shared" si="21"/>
        <v>44.435483870967737</v>
      </c>
      <c r="O71" s="261">
        <f t="shared" si="2"/>
        <v>1155.3225806451612</v>
      </c>
      <c r="P71" s="250">
        <f>VLOOKUP(D71,Forecast!B$1:H$27,7,FALSE)</f>
        <v>0</v>
      </c>
      <c r="Q71" s="265"/>
      <c r="R71" s="261">
        <f t="shared" si="31"/>
        <v>844.27419354838696</v>
      </c>
      <c r="S71" s="250">
        <f>VLOOKUP(D71,Forecast!$B$1:$I$27,8,FALSE)</f>
        <v>64</v>
      </c>
      <c r="T71" s="265"/>
      <c r="U71" s="261">
        <f t="shared" si="32"/>
        <v>844.27419354838696</v>
      </c>
      <c r="V71" s="250">
        <f>VLOOKUP(D71,Forecast!B$1:J$27,9,FALSE)</f>
        <v>32</v>
      </c>
      <c r="W71" s="265"/>
      <c r="X71" s="261">
        <f t="shared" si="33"/>
        <v>1110.8870967741934</v>
      </c>
      <c r="Y71" s="250">
        <f>VLOOKUP(D71,Forecast!B$1:K$27,10,FALSE)</f>
        <v>24</v>
      </c>
      <c r="Z71" s="265"/>
      <c r="AA71" s="261">
        <f t="shared" si="34"/>
        <v>888.70967741935476</v>
      </c>
      <c r="AB71" s="250">
        <f>VLOOKUP(D71,Forecast!B$1:L$27,11,FALSE)</f>
        <v>42</v>
      </c>
      <c r="AC71" s="265"/>
      <c r="AD71" s="261">
        <f t="shared" si="35"/>
        <v>844.27419354838696</v>
      </c>
      <c r="AE71" s="250">
        <f>VLOOKUP(D71,Forecast!B$1:M$27,12,FALSE)</f>
        <v>42</v>
      </c>
      <c r="AF71" s="265"/>
      <c r="AG71" s="261">
        <f t="shared" si="36"/>
        <v>1066.4516129032256</v>
      </c>
      <c r="AH71" s="250">
        <f>VLOOKUP(D71,Forecast!B$1:N$27,13,FALSE)</f>
        <v>42</v>
      </c>
      <c r="AI71" s="265"/>
      <c r="AJ71" s="266"/>
      <c r="AK71" s="325"/>
    </row>
    <row r="72" spans="2:37" ht="33" hidden="1" customHeight="1">
      <c r="B72" s="334"/>
      <c r="C72" s="279" t="s">
        <v>192</v>
      </c>
      <c r="D72" s="295" t="s">
        <v>275</v>
      </c>
      <c r="E72" s="284" t="s">
        <v>48</v>
      </c>
      <c r="F72" s="283"/>
      <c r="G72" s="283"/>
      <c r="H72" s="293">
        <v>1</v>
      </c>
      <c r="I72" s="273">
        <v>0.31</v>
      </c>
      <c r="J72" s="271">
        <v>0.95</v>
      </c>
      <c r="K72" s="263">
        <v>2</v>
      </c>
      <c r="L72" s="263">
        <v>7.25</v>
      </c>
      <c r="M72" s="260">
        <f t="shared" ref="M72" si="37">H72*K72*L72</f>
        <v>14.5</v>
      </c>
      <c r="N72" s="260">
        <f t="shared" ref="N72" si="38">(M72/I72)*J72</f>
        <v>44.435483870967737</v>
      </c>
      <c r="O72" s="261">
        <f t="shared" ref="O72" si="39">N72*$O$2</f>
        <v>1155.3225806451612</v>
      </c>
      <c r="P72" s="250">
        <f>VLOOKUP(D72,Forecast!B$1:H$27,7,FALSE)</f>
        <v>0</v>
      </c>
      <c r="Q72" s="265"/>
      <c r="R72" s="261">
        <f t="shared" si="31"/>
        <v>844.27419354838696</v>
      </c>
      <c r="S72" s="250">
        <f>VLOOKUP(D72,Forecast!$B$1:$I$27,8,FALSE)</f>
        <v>21</v>
      </c>
      <c r="T72" s="265"/>
      <c r="U72" s="261">
        <f t="shared" si="32"/>
        <v>844.27419354838696</v>
      </c>
      <c r="V72" s="250">
        <f>VLOOKUP(D72,Forecast!B$1:J$27,9,FALSE)</f>
        <v>16</v>
      </c>
      <c r="W72" s="265"/>
      <c r="X72" s="261">
        <f t="shared" si="33"/>
        <v>1110.8870967741934</v>
      </c>
      <c r="Y72" s="250">
        <f>VLOOKUP(D72,Forecast!B$1:K$27,10,FALSE)</f>
        <v>12</v>
      </c>
      <c r="Z72" s="265"/>
      <c r="AA72" s="261">
        <f t="shared" si="34"/>
        <v>888.70967741935476</v>
      </c>
      <c r="AB72" s="250">
        <f>VLOOKUP(D72,Forecast!B$1:L$27,11,FALSE)</f>
        <v>25</v>
      </c>
      <c r="AC72" s="265"/>
      <c r="AD72" s="261">
        <f t="shared" si="35"/>
        <v>844.27419354838696</v>
      </c>
      <c r="AE72" s="250">
        <f>VLOOKUP(D72,Forecast!B$1:M$27,12,FALSE)</f>
        <v>24</v>
      </c>
      <c r="AF72" s="265"/>
      <c r="AG72" s="261">
        <f t="shared" si="36"/>
        <v>1066.4516129032256</v>
      </c>
      <c r="AH72" s="250">
        <f>VLOOKUP(D72,Forecast!B$1:N$27,13,FALSE)</f>
        <v>24</v>
      </c>
      <c r="AI72" s="265"/>
      <c r="AJ72" s="266"/>
      <c r="AK72" s="325"/>
    </row>
    <row r="73" spans="2:37" ht="33" hidden="1" customHeight="1">
      <c r="B73" s="334"/>
      <c r="C73" s="279" t="s">
        <v>192</v>
      </c>
      <c r="D73" s="286" t="s">
        <v>259</v>
      </c>
      <c r="E73" s="284" t="s">
        <v>48</v>
      </c>
      <c r="F73" s="283"/>
      <c r="G73" s="283"/>
      <c r="H73" s="286">
        <v>1</v>
      </c>
      <c r="I73" s="273">
        <v>0.31</v>
      </c>
      <c r="J73" s="271">
        <v>0.95</v>
      </c>
      <c r="K73" s="263">
        <v>2</v>
      </c>
      <c r="L73" s="263">
        <v>7.25</v>
      </c>
      <c r="M73" s="260">
        <f t="shared" si="20"/>
        <v>14.5</v>
      </c>
      <c r="N73" s="260">
        <f t="shared" si="21"/>
        <v>44.435483870967737</v>
      </c>
      <c r="O73" s="261">
        <f t="shared" si="2"/>
        <v>1155.3225806451612</v>
      </c>
      <c r="P73" s="250">
        <f>VLOOKUP(D73,Forecast!B$1:H$27,7,FALSE)</f>
        <v>16</v>
      </c>
      <c r="Q73" s="265"/>
      <c r="R73" s="261">
        <f t="shared" si="31"/>
        <v>844.27419354838696</v>
      </c>
      <c r="S73" s="250">
        <f>VLOOKUP(D73,Forecast!$B$1:$I$27,8,FALSE)</f>
        <v>9</v>
      </c>
      <c r="T73" s="265"/>
      <c r="U73" s="261">
        <f t="shared" si="32"/>
        <v>844.27419354838696</v>
      </c>
      <c r="V73" s="250">
        <f>VLOOKUP(D73,Forecast!B$1:J$27,9,FALSE)</f>
        <v>0</v>
      </c>
      <c r="W73" s="265"/>
      <c r="X73" s="261">
        <f t="shared" si="33"/>
        <v>1110.8870967741934</v>
      </c>
      <c r="Y73" s="250">
        <f>VLOOKUP(D73,Forecast!B$1:K$27,10,FALSE)</f>
        <v>0</v>
      </c>
      <c r="Z73" s="265"/>
      <c r="AA73" s="261">
        <f t="shared" si="34"/>
        <v>888.70967741935476</v>
      </c>
      <c r="AB73" s="250">
        <f>VLOOKUP(D73,Forecast!B$1:L$27,11,FALSE)</f>
        <v>4</v>
      </c>
      <c r="AC73" s="265"/>
      <c r="AD73" s="261">
        <f t="shared" si="35"/>
        <v>844.27419354838696</v>
      </c>
      <c r="AE73" s="250">
        <f>VLOOKUP(D73,Forecast!B$1:M$27,12,FALSE)</f>
        <v>3</v>
      </c>
      <c r="AF73" s="265"/>
      <c r="AG73" s="261">
        <f t="shared" si="36"/>
        <v>1066.4516129032256</v>
      </c>
      <c r="AH73" s="250">
        <f>VLOOKUP(D73,Forecast!B$1:N$27,13,FALSE)</f>
        <v>3</v>
      </c>
      <c r="AI73" s="265"/>
      <c r="AJ73" s="266"/>
      <c r="AK73" s="325"/>
    </row>
    <row r="74" spans="2:37" ht="33" hidden="1" customHeight="1">
      <c r="B74" s="334"/>
      <c r="C74" s="279" t="s">
        <v>231</v>
      </c>
      <c r="D74" s="286">
        <v>700002554</v>
      </c>
      <c r="E74" s="284" t="s">
        <v>48</v>
      </c>
      <c r="F74" s="283"/>
      <c r="G74" s="283"/>
      <c r="H74" s="286">
        <v>1</v>
      </c>
      <c r="I74" s="273">
        <v>0.31</v>
      </c>
      <c r="J74" s="271">
        <v>0.95</v>
      </c>
      <c r="K74" s="263">
        <v>2</v>
      </c>
      <c r="L74" s="263">
        <v>7.25</v>
      </c>
      <c r="M74" s="260">
        <f t="shared" si="20"/>
        <v>14.5</v>
      </c>
      <c r="N74" s="260">
        <f t="shared" si="21"/>
        <v>44.435483870967737</v>
      </c>
      <c r="O74" s="261">
        <f t="shared" si="2"/>
        <v>1155.3225806451612</v>
      </c>
      <c r="P74" s="250">
        <v>0</v>
      </c>
      <c r="Q74" s="265"/>
      <c r="R74" s="261">
        <f t="shared" si="31"/>
        <v>844.27419354838696</v>
      </c>
      <c r="S74" s="250">
        <v>0</v>
      </c>
      <c r="T74" s="265"/>
      <c r="U74" s="261">
        <f t="shared" si="32"/>
        <v>844.27419354838696</v>
      </c>
      <c r="V74" s="250">
        <v>0</v>
      </c>
      <c r="W74" s="265"/>
      <c r="X74" s="261">
        <f t="shared" si="33"/>
        <v>1110.8870967741934</v>
      </c>
      <c r="Y74" s="250">
        <v>0</v>
      </c>
      <c r="Z74" s="265"/>
      <c r="AA74" s="261">
        <f t="shared" si="34"/>
        <v>888.70967741935476</v>
      </c>
      <c r="AB74" s="250">
        <v>0</v>
      </c>
      <c r="AC74" s="265"/>
      <c r="AD74" s="261">
        <f t="shared" si="35"/>
        <v>844.27419354838696</v>
      </c>
      <c r="AE74" s="250">
        <v>0</v>
      </c>
      <c r="AF74" s="265"/>
      <c r="AG74" s="261">
        <f t="shared" si="36"/>
        <v>1066.4516129032256</v>
      </c>
      <c r="AH74" s="250">
        <v>0</v>
      </c>
      <c r="AI74" s="265"/>
      <c r="AJ74" s="266"/>
      <c r="AK74" s="325"/>
    </row>
    <row r="75" spans="2:37" ht="33" hidden="1" customHeight="1">
      <c r="B75" s="334"/>
      <c r="C75" s="279" t="s">
        <v>231</v>
      </c>
      <c r="D75" s="286" t="s">
        <v>277</v>
      </c>
      <c r="E75" s="284" t="s">
        <v>48</v>
      </c>
      <c r="F75" s="283"/>
      <c r="G75" s="283"/>
      <c r="H75" s="286">
        <v>1</v>
      </c>
      <c r="I75" s="273">
        <v>0.31</v>
      </c>
      <c r="J75" s="271">
        <v>0.95</v>
      </c>
      <c r="K75" s="263">
        <v>2</v>
      </c>
      <c r="L75" s="263">
        <v>7.25</v>
      </c>
      <c r="M75" s="260">
        <f t="shared" si="20"/>
        <v>14.5</v>
      </c>
      <c r="N75" s="260">
        <f t="shared" si="21"/>
        <v>44.435483870967737</v>
      </c>
      <c r="O75" s="261">
        <f t="shared" si="2"/>
        <v>1155.3225806451612</v>
      </c>
      <c r="P75" s="250">
        <v>0</v>
      </c>
      <c r="Q75" s="265"/>
      <c r="R75" s="261">
        <f t="shared" si="31"/>
        <v>844.27419354838696</v>
      </c>
      <c r="S75" s="250">
        <v>0</v>
      </c>
      <c r="T75" s="265"/>
      <c r="U75" s="261">
        <f t="shared" si="32"/>
        <v>844.27419354838696</v>
      </c>
      <c r="V75" s="250">
        <v>0</v>
      </c>
      <c r="W75" s="265"/>
      <c r="X75" s="261">
        <f t="shared" si="33"/>
        <v>1110.8870967741934</v>
      </c>
      <c r="Y75" s="250">
        <v>0</v>
      </c>
      <c r="Z75" s="265"/>
      <c r="AA75" s="261">
        <f t="shared" si="34"/>
        <v>888.70967741935476</v>
      </c>
      <c r="AB75" s="250">
        <v>0</v>
      </c>
      <c r="AC75" s="265"/>
      <c r="AD75" s="261">
        <f t="shared" si="35"/>
        <v>844.27419354838696</v>
      </c>
      <c r="AE75" s="250">
        <v>0</v>
      </c>
      <c r="AF75" s="265"/>
      <c r="AG75" s="261">
        <f t="shared" si="36"/>
        <v>1066.4516129032256</v>
      </c>
      <c r="AH75" s="250">
        <v>0</v>
      </c>
      <c r="AI75" s="265"/>
      <c r="AJ75" s="266"/>
      <c r="AK75" s="325"/>
    </row>
    <row r="76" spans="2:37" ht="33" hidden="1" customHeight="1">
      <c r="B76" s="334"/>
      <c r="C76" s="279" t="s">
        <v>231</v>
      </c>
      <c r="D76" s="286" t="s">
        <v>278</v>
      </c>
      <c r="E76" s="284" t="s">
        <v>48</v>
      </c>
      <c r="F76" s="283"/>
      <c r="G76" s="283"/>
      <c r="H76" s="286">
        <v>1</v>
      </c>
      <c r="I76" s="273">
        <v>0.31</v>
      </c>
      <c r="J76" s="271">
        <v>0.95</v>
      </c>
      <c r="K76" s="263">
        <v>2</v>
      </c>
      <c r="L76" s="263">
        <v>7.25</v>
      </c>
      <c r="M76" s="260">
        <f t="shared" si="20"/>
        <v>14.5</v>
      </c>
      <c r="N76" s="260">
        <f t="shared" si="21"/>
        <v>44.435483870967737</v>
      </c>
      <c r="O76" s="261">
        <f t="shared" ref="O76:O146" si="40">N76*$O$2</f>
        <v>1155.3225806451612</v>
      </c>
      <c r="P76" s="250">
        <v>2</v>
      </c>
      <c r="Q76" s="265"/>
      <c r="R76" s="261">
        <f t="shared" si="31"/>
        <v>844.27419354838696</v>
      </c>
      <c r="S76" s="250">
        <v>0</v>
      </c>
      <c r="T76" s="265"/>
      <c r="U76" s="261">
        <f t="shared" si="32"/>
        <v>844.27419354838696</v>
      </c>
      <c r="V76" s="250">
        <v>0</v>
      </c>
      <c r="W76" s="265"/>
      <c r="X76" s="261">
        <f t="shared" si="33"/>
        <v>1110.8870967741934</v>
      </c>
      <c r="Y76" s="250">
        <v>0</v>
      </c>
      <c r="Z76" s="265"/>
      <c r="AA76" s="261">
        <f t="shared" si="34"/>
        <v>888.70967741935476</v>
      </c>
      <c r="AB76" s="250">
        <v>0</v>
      </c>
      <c r="AC76" s="265"/>
      <c r="AD76" s="261">
        <f t="shared" si="35"/>
        <v>844.27419354838696</v>
      </c>
      <c r="AE76" s="250">
        <v>0</v>
      </c>
      <c r="AF76" s="265"/>
      <c r="AG76" s="261">
        <f t="shared" si="36"/>
        <v>1066.4516129032256</v>
      </c>
      <c r="AH76" s="250">
        <v>0</v>
      </c>
      <c r="AI76" s="265"/>
      <c r="AJ76" s="266"/>
      <c r="AK76" s="325"/>
    </row>
    <row r="77" spans="2:37" ht="33" hidden="1" customHeight="1">
      <c r="B77" s="334"/>
      <c r="C77" s="279" t="s">
        <v>231</v>
      </c>
      <c r="D77" s="286" t="s">
        <v>279</v>
      </c>
      <c r="E77" s="284" t="s">
        <v>48</v>
      </c>
      <c r="F77" s="283"/>
      <c r="G77" s="283"/>
      <c r="H77" s="286">
        <v>1</v>
      </c>
      <c r="I77" s="273">
        <v>0.31</v>
      </c>
      <c r="J77" s="271">
        <v>0.95</v>
      </c>
      <c r="K77" s="263">
        <v>2</v>
      </c>
      <c r="L77" s="263">
        <v>7.25</v>
      </c>
      <c r="M77" s="260">
        <f t="shared" si="20"/>
        <v>14.5</v>
      </c>
      <c r="N77" s="260">
        <f t="shared" si="21"/>
        <v>44.435483870967737</v>
      </c>
      <c r="O77" s="261">
        <f t="shared" si="40"/>
        <v>1155.3225806451612</v>
      </c>
      <c r="P77" s="250">
        <v>2</v>
      </c>
      <c r="Q77" s="265"/>
      <c r="R77" s="261">
        <f t="shared" si="31"/>
        <v>844.27419354838696</v>
      </c>
      <c r="S77" s="250">
        <v>0</v>
      </c>
      <c r="T77" s="265"/>
      <c r="U77" s="261">
        <f t="shared" si="32"/>
        <v>844.27419354838696</v>
      </c>
      <c r="V77" s="250">
        <v>0</v>
      </c>
      <c r="W77" s="265"/>
      <c r="X77" s="261">
        <f t="shared" si="33"/>
        <v>1110.8870967741934</v>
      </c>
      <c r="Y77" s="250">
        <v>0</v>
      </c>
      <c r="Z77" s="265"/>
      <c r="AA77" s="261">
        <f t="shared" si="34"/>
        <v>888.70967741935476</v>
      </c>
      <c r="AB77" s="250">
        <v>0</v>
      </c>
      <c r="AC77" s="265"/>
      <c r="AD77" s="261">
        <f t="shared" si="35"/>
        <v>844.27419354838696</v>
      </c>
      <c r="AE77" s="250">
        <v>0</v>
      </c>
      <c r="AF77" s="265"/>
      <c r="AG77" s="261">
        <f t="shared" si="36"/>
        <v>1066.4516129032256</v>
      </c>
      <c r="AH77" s="250">
        <v>0</v>
      </c>
      <c r="AI77" s="265"/>
      <c r="AJ77" s="266"/>
      <c r="AK77" s="325"/>
    </row>
    <row r="78" spans="2:37" ht="33" hidden="1" customHeight="1">
      <c r="B78" s="334"/>
      <c r="C78" s="279" t="s">
        <v>231</v>
      </c>
      <c r="D78" s="286">
        <v>700010507</v>
      </c>
      <c r="E78" s="284" t="s">
        <v>48</v>
      </c>
      <c r="F78" s="283"/>
      <c r="G78" s="283"/>
      <c r="H78" s="286">
        <v>1</v>
      </c>
      <c r="I78" s="273">
        <v>0.31</v>
      </c>
      <c r="J78" s="271">
        <v>0.95</v>
      </c>
      <c r="K78" s="263">
        <v>2</v>
      </c>
      <c r="L78" s="263">
        <v>7.25</v>
      </c>
      <c r="M78" s="260">
        <f t="shared" si="20"/>
        <v>14.5</v>
      </c>
      <c r="N78" s="260">
        <f t="shared" si="21"/>
        <v>44.435483870967737</v>
      </c>
      <c r="O78" s="261">
        <f t="shared" si="40"/>
        <v>1155.3225806451612</v>
      </c>
      <c r="P78" s="250">
        <v>1</v>
      </c>
      <c r="Q78" s="265"/>
      <c r="R78" s="261">
        <f t="shared" si="31"/>
        <v>844.27419354838696</v>
      </c>
      <c r="S78" s="250">
        <v>0</v>
      </c>
      <c r="T78" s="265"/>
      <c r="U78" s="261">
        <f t="shared" si="32"/>
        <v>844.27419354838696</v>
      </c>
      <c r="V78" s="250">
        <v>0</v>
      </c>
      <c r="W78" s="265"/>
      <c r="X78" s="261">
        <f t="shared" si="33"/>
        <v>1110.8870967741934</v>
      </c>
      <c r="Y78" s="250">
        <v>0</v>
      </c>
      <c r="Z78" s="265"/>
      <c r="AA78" s="261">
        <f t="shared" si="34"/>
        <v>888.70967741935476</v>
      </c>
      <c r="AB78" s="250">
        <v>0</v>
      </c>
      <c r="AC78" s="265"/>
      <c r="AD78" s="261">
        <f t="shared" si="35"/>
        <v>844.27419354838696</v>
      </c>
      <c r="AE78" s="250">
        <v>0</v>
      </c>
      <c r="AF78" s="265"/>
      <c r="AG78" s="261">
        <f t="shared" si="36"/>
        <v>1066.4516129032256</v>
      </c>
      <c r="AH78" s="250">
        <v>0</v>
      </c>
      <c r="AI78" s="265"/>
      <c r="AJ78" s="266"/>
      <c r="AK78" s="325"/>
    </row>
    <row r="79" spans="2:37" ht="33" hidden="1" customHeight="1">
      <c r="B79" s="334"/>
      <c r="C79" s="279" t="s">
        <v>231</v>
      </c>
      <c r="D79" s="286" t="s">
        <v>237</v>
      </c>
      <c r="E79" s="284" t="s">
        <v>48</v>
      </c>
      <c r="F79" s="283"/>
      <c r="G79" s="283"/>
      <c r="H79" s="286">
        <v>1</v>
      </c>
      <c r="I79" s="273">
        <v>0.31</v>
      </c>
      <c r="J79" s="271">
        <v>0.95</v>
      </c>
      <c r="K79" s="263">
        <v>2</v>
      </c>
      <c r="L79" s="263">
        <v>7.25</v>
      </c>
      <c r="M79" s="260">
        <f t="shared" si="20"/>
        <v>14.5</v>
      </c>
      <c r="N79" s="260">
        <f t="shared" si="21"/>
        <v>44.435483870967737</v>
      </c>
      <c r="O79" s="261">
        <f t="shared" si="40"/>
        <v>1155.3225806451612</v>
      </c>
      <c r="P79" s="250">
        <v>0</v>
      </c>
      <c r="Q79" s="265"/>
      <c r="R79" s="261">
        <f t="shared" si="31"/>
        <v>844.27419354838696</v>
      </c>
      <c r="S79" s="250">
        <v>0</v>
      </c>
      <c r="T79" s="265"/>
      <c r="U79" s="261">
        <f t="shared" si="32"/>
        <v>844.27419354838696</v>
      </c>
      <c r="V79" s="250">
        <v>0</v>
      </c>
      <c r="W79" s="265"/>
      <c r="X79" s="261">
        <f t="shared" si="33"/>
        <v>1110.8870967741934</v>
      </c>
      <c r="Y79" s="250">
        <v>0</v>
      </c>
      <c r="Z79" s="265"/>
      <c r="AA79" s="261">
        <f t="shared" si="34"/>
        <v>888.70967741935476</v>
      </c>
      <c r="AB79" s="250">
        <v>0</v>
      </c>
      <c r="AC79" s="265"/>
      <c r="AD79" s="261">
        <f t="shared" si="35"/>
        <v>844.27419354838696</v>
      </c>
      <c r="AE79" s="250">
        <v>0</v>
      </c>
      <c r="AF79" s="265"/>
      <c r="AG79" s="261">
        <f t="shared" si="36"/>
        <v>1066.4516129032256</v>
      </c>
      <c r="AH79" s="250">
        <v>0</v>
      </c>
      <c r="AI79" s="265"/>
      <c r="AJ79" s="266"/>
      <c r="AK79" s="325"/>
    </row>
    <row r="80" spans="2:37" ht="33" customHeight="1">
      <c r="B80" s="334"/>
      <c r="C80" s="279" t="s">
        <v>192</v>
      </c>
      <c r="D80" s="286" t="s">
        <v>249</v>
      </c>
      <c r="E80" s="284" t="s">
        <v>49</v>
      </c>
      <c r="F80" s="283"/>
      <c r="G80" s="283"/>
      <c r="H80" s="286">
        <v>1</v>
      </c>
      <c r="I80" s="273">
        <v>0.33</v>
      </c>
      <c r="J80" s="271">
        <v>0.95</v>
      </c>
      <c r="K80" s="263">
        <v>2</v>
      </c>
      <c r="L80" s="263">
        <v>7.25</v>
      </c>
      <c r="M80" s="260">
        <f t="shared" si="20"/>
        <v>14.5</v>
      </c>
      <c r="N80" s="260">
        <f t="shared" si="21"/>
        <v>41.742424242424242</v>
      </c>
      <c r="O80" s="261">
        <f t="shared" si="40"/>
        <v>1085.3030303030303</v>
      </c>
      <c r="P80" s="250">
        <f>VLOOKUP(D80,Forecast!B$1:H$27,7,FALSE)</f>
        <v>95</v>
      </c>
      <c r="Q80" s="265">
        <f>SUM(P80:P92)/O80</f>
        <v>0.7398855228256318</v>
      </c>
      <c r="R80" s="261">
        <f t="shared" si="31"/>
        <v>793.10606060606062</v>
      </c>
      <c r="S80" s="250">
        <f>VLOOKUP(D80,Forecast!$B$1:$I$27,8,FALSE)</f>
        <v>131</v>
      </c>
      <c r="T80" s="265">
        <f>SUM(S80:S92)/R80</f>
        <v>0.90277963511319126</v>
      </c>
      <c r="U80" s="261">
        <f t="shared" si="32"/>
        <v>793.10606060606062</v>
      </c>
      <c r="V80" s="250">
        <f>VLOOKUP(D80,Forecast!B$1:J$27,9,FALSE)</f>
        <v>96</v>
      </c>
      <c r="W80" s="265">
        <f>SUM(V80:V92)/U80</f>
        <v>0.6707803992740472</v>
      </c>
      <c r="X80" s="261">
        <f t="shared" si="33"/>
        <v>1043.560606060606</v>
      </c>
      <c r="Y80" s="250">
        <f>VLOOKUP(D80,Forecast!B$1:K$27,10,FALSE)</f>
        <v>96</v>
      </c>
      <c r="Z80" s="265">
        <f>SUM(Y80:Y92)/X80</f>
        <v>0.49254446460980039</v>
      </c>
      <c r="AA80" s="261">
        <f t="shared" si="34"/>
        <v>834.84848484848487</v>
      </c>
      <c r="AB80" s="250">
        <f>VLOOKUP(D80,Forecast!B$1:L$27,11,FALSE)</f>
        <v>28</v>
      </c>
      <c r="AC80" s="265">
        <f>SUM(AB80:AB92)/AA80</f>
        <v>0.64203266787658797</v>
      </c>
      <c r="AD80" s="261">
        <f t="shared" si="35"/>
        <v>793.10606060606062</v>
      </c>
      <c r="AE80" s="250">
        <f>VLOOKUP(D80,Forecast!B$1:M$27,12,FALSE)</f>
        <v>28</v>
      </c>
      <c r="AF80" s="265">
        <f>SUM(AE80:AE92)/AD80</f>
        <v>0.6707803992740472</v>
      </c>
      <c r="AG80" s="261">
        <f t="shared" si="36"/>
        <v>1001.8181818181818</v>
      </c>
      <c r="AH80" s="250">
        <f>VLOOKUP(D80,Forecast!B$1:N$27,13,FALSE)</f>
        <v>28</v>
      </c>
      <c r="AI80" s="265">
        <f>SUM(AH80:AH92)/AG80</f>
        <v>0.53103448275862075</v>
      </c>
      <c r="AJ80" s="287" t="s">
        <v>230</v>
      </c>
      <c r="AK80" s="325"/>
    </row>
    <row r="81" spans="2:37" ht="33" hidden="1" customHeight="1">
      <c r="B81" s="334"/>
      <c r="C81" s="279" t="s">
        <v>192</v>
      </c>
      <c r="D81" s="286">
        <v>186248900</v>
      </c>
      <c r="E81" s="284" t="s">
        <v>49</v>
      </c>
      <c r="F81" s="283"/>
      <c r="G81" s="283"/>
      <c r="H81" s="286">
        <v>1</v>
      </c>
      <c r="I81" s="273">
        <v>0.33</v>
      </c>
      <c r="J81" s="271">
        <v>0.95</v>
      </c>
      <c r="K81" s="263">
        <v>2</v>
      </c>
      <c r="L81" s="263">
        <v>7.25</v>
      </c>
      <c r="M81" s="260">
        <f t="shared" si="20"/>
        <v>14.5</v>
      </c>
      <c r="N81" s="260">
        <f t="shared" si="21"/>
        <v>41.742424242424242</v>
      </c>
      <c r="O81" s="261">
        <f t="shared" si="40"/>
        <v>1085.3030303030303</v>
      </c>
      <c r="P81" s="250">
        <f>VLOOKUP(D81,Forecast!B$1:H$27,7,FALSE)</f>
        <v>575</v>
      </c>
      <c r="Q81" s="265"/>
      <c r="R81" s="261">
        <f t="shared" si="31"/>
        <v>793.10606060606062</v>
      </c>
      <c r="S81" s="250">
        <f>VLOOKUP(D81,Forecast!$B$1:$I$27,8,FALSE)</f>
        <v>364</v>
      </c>
      <c r="T81" s="265"/>
      <c r="U81" s="261">
        <f t="shared" si="32"/>
        <v>793.10606060606062</v>
      </c>
      <c r="V81" s="250">
        <f>VLOOKUP(D81,Forecast!B$1:J$27,9,FALSE)</f>
        <v>288</v>
      </c>
      <c r="W81" s="265"/>
      <c r="X81" s="261">
        <f t="shared" si="33"/>
        <v>1043.560606060606</v>
      </c>
      <c r="Y81" s="250">
        <f>VLOOKUP(D81,Forecast!B$1:K$27,10,FALSE)</f>
        <v>288</v>
      </c>
      <c r="Z81" s="265"/>
      <c r="AA81" s="261">
        <f t="shared" si="34"/>
        <v>834.84848484848487</v>
      </c>
      <c r="AB81" s="250">
        <f>VLOOKUP(D81,Forecast!B$1:L$27,11,FALSE)</f>
        <v>325</v>
      </c>
      <c r="AC81" s="265"/>
      <c r="AD81" s="261">
        <f t="shared" si="35"/>
        <v>793.10606060606062</v>
      </c>
      <c r="AE81" s="250">
        <f>VLOOKUP(D81,Forecast!B$1:M$27,12,FALSE)</f>
        <v>324</v>
      </c>
      <c r="AF81" s="265"/>
      <c r="AG81" s="261">
        <f t="shared" si="36"/>
        <v>1001.8181818181818</v>
      </c>
      <c r="AH81" s="250">
        <f>VLOOKUP(D81,Forecast!B$1:N$27,13,FALSE)</f>
        <v>324</v>
      </c>
      <c r="AI81" s="265"/>
      <c r="AJ81" s="266"/>
      <c r="AK81" s="325"/>
    </row>
    <row r="82" spans="2:37" ht="33" hidden="1" customHeight="1">
      <c r="B82" s="334"/>
      <c r="C82" s="279" t="s">
        <v>192</v>
      </c>
      <c r="D82" s="286" t="s">
        <v>252</v>
      </c>
      <c r="E82" s="284" t="s">
        <v>49</v>
      </c>
      <c r="F82" s="283"/>
      <c r="G82" s="283"/>
      <c r="H82" s="286">
        <v>1</v>
      </c>
      <c r="I82" s="273">
        <v>0.33</v>
      </c>
      <c r="J82" s="271">
        <v>0.95</v>
      </c>
      <c r="K82" s="263">
        <v>2</v>
      </c>
      <c r="L82" s="263">
        <v>7.25</v>
      </c>
      <c r="M82" s="260">
        <f t="shared" si="20"/>
        <v>14.5</v>
      </c>
      <c r="N82" s="260">
        <f t="shared" si="21"/>
        <v>41.742424242424242</v>
      </c>
      <c r="O82" s="261">
        <f t="shared" si="40"/>
        <v>1085.3030303030303</v>
      </c>
      <c r="P82" s="250">
        <f>VLOOKUP(D82,Forecast!B$1:H$27,7,FALSE)</f>
        <v>104</v>
      </c>
      <c r="Q82" s="265"/>
      <c r="R82" s="261">
        <f t="shared" si="31"/>
        <v>793.10606060606062</v>
      </c>
      <c r="S82" s="250">
        <f>VLOOKUP(D82,Forecast!$B$1:$I$27,8,FALSE)</f>
        <v>112</v>
      </c>
      <c r="T82" s="265"/>
      <c r="U82" s="261">
        <f t="shared" si="32"/>
        <v>793.10606060606062</v>
      </c>
      <c r="V82" s="250">
        <f>VLOOKUP(D82,Forecast!B$1:J$27,9,FALSE)</f>
        <v>88</v>
      </c>
      <c r="W82" s="265"/>
      <c r="X82" s="261">
        <f t="shared" si="33"/>
        <v>1043.560606060606</v>
      </c>
      <c r="Y82" s="250">
        <f>VLOOKUP(D82,Forecast!B$1:K$27,10,FALSE)</f>
        <v>88</v>
      </c>
      <c r="Z82" s="265"/>
      <c r="AA82" s="261">
        <f t="shared" si="34"/>
        <v>834.84848484848487</v>
      </c>
      <c r="AB82" s="250">
        <f>VLOOKUP(D82,Forecast!B$1:L$27,11,FALSE)</f>
        <v>98</v>
      </c>
      <c r="AC82" s="265"/>
      <c r="AD82" s="261">
        <f t="shared" si="35"/>
        <v>793.10606060606062</v>
      </c>
      <c r="AE82" s="250">
        <f>VLOOKUP(D82,Forecast!B$1:M$27,12,FALSE)</f>
        <v>98</v>
      </c>
      <c r="AF82" s="265"/>
      <c r="AG82" s="261">
        <f t="shared" si="36"/>
        <v>1001.8181818181818</v>
      </c>
      <c r="AH82" s="250">
        <f>VLOOKUP(D82,Forecast!B$1:N$27,13,FALSE)</f>
        <v>98</v>
      </c>
      <c r="AI82" s="265"/>
      <c r="AJ82" s="266"/>
      <c r="AK82" s="325"/>
    </row>
    <row r="83" spans="2:37" ht="33" hidden="1" customHeight="1">
      <c r="B83" s="334"/>
      <c r="C83" s="279" t="s">
        <v>192</v>
      </c>
      <c r="D83" s="286" t="s">
        <v>261</v>
      </c>
      <c r="E83" s="284" t="s">
        <v>49</v>
      </c>
      <c r="F83" s="283"/>
      <c r="G83" s="283"/>
      <c r="H83" s="286">
        <v>1</v>
      </c>
      <c r="I83" s="273">
        <v>0.33</v>
      </c>
      <c r="J83" s="271">
        <v>0.95</v>
      </c>
      <c r="K83" s="263">
        <v>2</v>
      </c>
      <c r="L83" s="263">
        <v>7.25</v>
      </c>
      <c r="M83" s="260">
        <f t="shared" ref="M83" si="41">H83*K83*L83</f>
        <v>14.5</v>
      </c>
      <c r="N83" s="260">
        <f t="shared" ref="N83" si="42">(M83/I83)*J83</f>
        <v>41.742424242424242</v>
      </c>
      <c r="O83" s="261">
        <f t="shared" ref="O83" si="43">N83*$O$2</f>
        <v>1085.3030303030303</v>
      </c>
      <c r="P83" s="250">
        <f>VLOOKUP(D83,Forecast!B$1:H$27,7,FALSE)</f>
        <v>8</v>
      </c>
      <c r="Q83" s="265"/>
      <c r="R83" s="261">
        <f t="shared" si="31"/>
        <v>793.10606060606062</v>
      </c>
      <c r="S83" s="250">
        <f>VLOOKUP(D83,Forecast!$B$1:$I$27,8,FALSE)</f>
        <v>15</v>
      </c>
      <c r="T83" s="265"/>
      <c r="U83" s="261">
        <f t="shared" si="32"/>
        <v>793.10606060606062</v>
      </c>
      <c r="V83" s="250">
        <f>VLOOKUP(D83,Forecast!B$1:J$27,9,FALSE)</f>
        <v>12</v>
      </c>
      <c r="W83" s="265"/>
      <c r="X83" s="261">
        <f t="shared" si="33"/>
        <v>1043.560606060606</v>
      </c>
      <c r="Y83" s="250">
        <f>VLOOKUP(D83,Forecast!B$1:K$27,10,FALSE)</f>
        <v>6</v>
      </c>
      <c r="Z83" s="265"/>
      <c r="AA83" s="261">
        <f t="shared" si="34"/>
        <v>834.84848484848487</v>
      </c>
      <c r="AB83" s="250">
        <f>VLOOKUP(D83,Forecast!B$1:L$27,11,FALSE)</f>
        <v>14</v>
      </c>
      <c r="AC83" s="265"/>
      <c r="AD83" s="261">
        <f t="shared" si="35"/>
        <v>793.10606060606062</v>
      </c>
      <c r="AE83" s="250">
        <f>VLOOKUP(D83,Forecast!B$1:M$27,12,FALSE)</f>
        <v>13</v>
      </c>
      <c r="AF83" s="265"/>
      <c r="AG83" s="261">
        <f t="shared" si="36"/>
        <v>1001.8181818181818</v>
      </c>
      <c r="AH83" s="250">
        <f>VLOOKUP(D83,Forecast!B$1:N$27,13,FALSE)</f>
        <v>13</v>
      </c>
      <c r="AI83" s="265"/>
      <c r="AJ83" s="266"/>
      <c r="AK83" s="325"/>
    </row>
    <row r="84" spans="2:37" ht="33" hidden="1" customHeight="1">
      <c r="B84" s="334"/>
      <c r="C84" s="279" t="s">
        <v>192</v>
      </c>
      <c r="D84" s="286" t="s">
        <v>257</v>
      </c>
      <c r="E84" s="284" t="s">
        <v>49</v>
      </c>
      <c r="F84" s="283"/>
      <c r="G84" s="283"/>
      <c r="H84" s="286">
        <v>1</v>
      </c>
      <c r="I84" s="273">
        <v>0.33</v>
      </c>
      <c r="J84" s="271">
        <v>0.95</v>
      </c>
      <c r="K84" s="263">
        <v>2</v>
      </c>
      <c r="L84" s="263">
        <v>7.25</v>
      </c>
      <c r="M84" s="260">
        <f t="shared" si="20"/>
        <v>14.5</v>
      </c>
      <c r="N84" s="260">
        <f t="shared" si="21"/>
        <v>41.742424242424242</v>
      </c>
      <c r="O84" s="261">
        <f t="shared" si="40"/>
        <v>1085.3030303030303</v>
      </c>
      <c r="P84" s="250">
        <f>VLOOKUP(D84,Forecast!B$1:H$27,7,FALSE)</f>
        <v>0</v>
      </c>
      <c r="Q84" s="265"/>
      <c r="R84" s="261">
        <f t="shared" si="31"/>
        <v>793.10606060606062</v>
      </c>
      <c r="S84" s="250">
        <f>VLOOKUP(D84,Forecast!$B$1:$I$27,8,FALSE)</f>
        <v>64</v>
      </c>
      <c r="T84" s="265"/>
      <c r="U84" s="261">
        <f t="shared" si="32"/>
        <v>793.10606060606062</v>
      </c>
      <c r="V84" s="250">
        <f>VLOOKUP(D84,Forecast!B$1:J$27,9,FALSE)</f>
        <v>32</v>
      </c>
      <c r="W84" s="265"/>
      <c r="X84" s="261">
        <f t="shared" si="33"/>
        <v>1043.560606060606</v>
      </c>
      <c r="Y84" s="250">
        <f>VLOOKUP(D84,Forecast!B$1:K$27,10,FALSE)</f>
        <v>24</v>
      </c>
      <c r="Z84" s="265"/>
      <c r="AA84" s="261">
        <f t="shared" si="34"/>
        <v>834.84848484848487</v>
      </c>
      <c r="AB84" s="250">
        <f>VLOOKUP(D84,Forecast!B$1:L$27,11,FALSE)</f>
        <v>42</v>
      </c>
      <c r="AC84" s="265"/>
      <c r="AD84" s="261">
        <f t="shared" si="35"/>
        <v>793.10606060606062</v>
      </c>
      <c r="AE84" s="250">
        <f>VLOOKUP(D84,Forecast!B$1:M$27,12,FALSE)</f>
        <v>42</v>
      </c>
      <c r="AF84" s="265"/>
      <c r="AG84" s="261">
        <f t="shared" si="36"/>
        <v>1001.8181818181818</v>
      </c>
      <c r="AH84" s="250">
        <f>VLOOKUP(D84,Forecast!B$1:N$27,13,FALSE)</f>
        <v>42</v>
      </c>
      <c r="AI84" s="265"/>
      <c r="AJ84" s="266"/>
      <c r="AK84" s="325"/>
    </row>
    <row r="85" spans="2:37" ht="33" hidden="1" customHeight="1">
      <c r="B85" s="334"/>
      <c r="C85" s="279" t="s">
        <v>192</v>
      </c>
      <c r="D85" s="295" t="s">
        <v>275</v>
      </c>
      <c r="E85" s="284" t="s">
        <v>49</v>
      </c>
      <c r="F85" s="283"/>
      <c r="G85" s="283"/>
      <c r="H85" s="293">
        <v>1</v>
      </c>
      <c r="I85" s="273">
        <v>0.33</v>
      </c>
      <c r="J85" s="271">
        <v>0.95</v>
      </c>
      <c r="K85" s="263">
        <v>2</v>
      </c>
      <c r="L85" s="263">
        <v>7.25</v>
      </c>
      <c r="M85" s="260">
        <f t="shared" ref="M85" si="44">H85*K85*L85</f>
        <v>14.5</v>
      </c>
      <c r="N85" s="260">
        <f t="shared" ref="N85" si="45">(M85/I85)*J85</f>
        <v>41.742424242424242</v>
      </c>
      <c r="O85" s="261">
        <f t="shared" ref="O85" si="46">N85*$O$2</f>
        <v>1085.3030303030303</v>
      </c>
      <c r="P85" s="250">
        <f>VLOOKUP(D85,Forecast!B$1:H$27,7,FALSE)</f>
        <v>0</v>
      </c>
      <c r="Q85" s="265"/>
      <c r="R85" s="261">
        <f t="shared" si="31"/>
        <v>793.10606060606062</v>
      </c>
      <c r="S85" s="250">
        <f>VLOOKUP(D85,Forecast!$B$1:$I$27,8,FALSE)</f>
        <v>21</v>
      </c>
      <c r="T85" s="265"/>
      <c r="U85" s="261">
        <f t="shared" si="32"/>
        <v>793.10606060606062</v>
      </c>
      <c r="V85" s="250">
        <f>VLOOKUP(D85,Forecast!B$1:J$27,9,FALSE)</f>
        <v>16</v>
      </c>
      <c r="W85" s="265"/>
      <c r="X85" s="261">
        <f t="shared" si="33"/>
        <v>1043.560606060606</v>
      </c>
      <c r="Y85" s="250">
        <f>VLOOKUP(D85,Forecast!B$1:K$27,10,FALSE)</f>
        <v>12</v>
      </c>
      <c r="Z85" s="265"/>
      <c r="AA85" s="261">
        <f t="shared" si="34"/>
        <v>834.84848484848487</v>
      </c>
      <c r="AB85" s="250">
        <f>VLOOKUP(D85,Forecast!B$1:L$27,11,FALSE)</f>
        <v>25</v>
      </c>
      <c r="AC85" s="265"/>
      <c r="AD85" s="261">
        <f t="shared" si="35"/>
        <v>793.10606060606062</v>
      </c>
      <c r="AE85" s="250">
        <f>VLOOKUP(D85,Forecast!B$1:M$27,12,FALSE)</f>
        <v>24</v>
      </c>
      <c r="AF85" s="265"/>
      <c r="AG85" s="261">
        <f t="shared" si="36"/>
        <v>1001.8181818181818</v>
      </c>
      <c r="AH85" s="250">
        <f>VLOOKUP(D85,Forecast!B$1:N$27,13,FALSE)</f>
        <v>24</v>
      </c>
      <c r="AI85" s="265"/>
      <c r="AJ85" s="266"/>
      <c r="AK85" s="325"/>
    </row>
    <row r="86" spans="2:37" ht="33" hidden="1" customHeight="1">
      <c r="B86" s="334"/>
      <c r="C86" s="279" t="s">
        <v>192</v>
      </c>
      <c r="D86" s="286" t="s">
        <v>259</v>
      </c>
      <c r="E86" s="284" t="s">
        <v>49</v>
      </c>
      <c r="F86" s="283"/>
      <c r="G86" s="283"/>
      <c r="H86" s="286">
        <v>1</v>
      </c>
      <c r="I86" s="273">
        <v>0.33</v>
      </c>
      <c r="J86" s="271">
        <v>0.95</v>
      </c>
      <c r="K86" s="263">
        <v>2</v>
      </c>
      <c r="L86" s="263">
        <v>7.25</v>
      </c>
      <c r="M86" s="260">
        <f t="shared" si="20"/>
        <v>14.5</v>
      </c>
      <c r="N86" s="260">
        <f t="shared" si="21"/>
        <v>41.742424242424242</v>
      </c>
      <c r="O86" s="261">
        <f t="shared" si="40"/>
        <v>1085.3030303030303</v>
      </c>
      <c r="P86" s="250">
        <f>VLOOKUP(D86,Forecast!B$1:H$27,7,FALSE)</f>
        <v>16</v>
      </c>
      <c r="Q86" s="265"/>
      <c r="R86" s="261">
        <f t="shared" si="31"/>
        <v>793.10606060606062</v>
      </c>
      <c r="S86" s="250">
        <f>VLOOKUP(D86,Forecast!$B$1:$I$27,8,FALSE)</f>
        <v>9</v>
      </c>
      <c r="T86" s="265"/>
      <c r="U86" s="261">
        <f t="shared" si="32"/>
        <v>793.10606060606062</v>
      </c>
      <c r="V86" s="250">
        <f>VLOOKUP(D86,Forecast!B$1:J$27,9,FALSE)</f>
        <v>0</v>
      </c>
      <c r="W86" s="265"/>
      <c r="X86" s="261">
        <f t="shared" si="33"/>
        <v>1043.560606060606</v>
      </c>
      <c r="Y86" s="250">
        <f>VLOOKUP(D86,Forecast!B$1:K$27,10,FALSE)</f>
        <v>0</v>
      </c>
      <c r="Z86" s="265"/>
      <c r="AA86" s="261">
        <f t="shared" si="34"/>
        <v>834.84848484848487</v>
      </c>
      <c r="AB86" s="250">
        <f>VLOOKUP(D86,Forecast!B$1:L$27,11,FALSE)</f>
        <v>4</v>
      </c>
      <c r="AC86" s="265"/>
      <c r="AD86" s="261">
        <f t="shared" si="35"/>
        <v>793.10606060606062</v>
      </c>
      <c r="AE86" s="250">
        <f>VLOOKUP(D86,Forecast!B$1:M$27,12,FALSE)</f>
        <v>3</v>
      </c>
      <c r="AF86" s="265"/>
      <c r="AG86" s="261">
        <f t="shared" si="36"/>
        <v>1001.8181818181818</v>
      </c>
      <c r="AH86" s="250">
        <f>VLOOKUP(D86,Forecast!B$1:N$27,13,FALSE)</f>
        <v>3</v>
      </c>
      <c r="AI86" s="265"/>
      <c r="AJ86" s="266"/>
      <c r="AK86" s="325"/>
    </row>
    <row r="87" spans="2:37" ht="33" hidden="1" customHeight="1">
      <c r="B87" s="334"/>
      <c r="C87" s="279" t="s">
        <v>231</v>
      </c>
      <c r="D87" s="286" t="s">
        <v>276</v>
      </c>
      <c r="E87" s="284" t="s">
        <v>49</v>
      </c>
      <c r="F87" s="283"/>
      <c r="G87" s="283"/>
      <c r="H87" s="286">
        <v>1</v>
      </c>
      <c r="I87" s="273">
        <v>0.33</v>
      </c>
      <c r="J87" s="271">
        <v>0.95</v>
      </c>
      <c r="K87" s="263">
        <v>2</v>
      </c>
      <c r="L87" s="263">
        <v>7.25</v>
      </c>
      <c r="M87" s="260">
        <f t="shared" si="20"/>
        <v>14.5</v>
      </c>
      <c r="N87" s="260">
        <f t="shared" si="21"/>
        <v>41.742424242424242</v>
      </c>
      <c r="O87" s="261">
        <f t="shared" si="40"/>
        <v>1085.3030303030303</v>
      </c>
      <c r="P87" s="250">
        <v>0</v>
      </c>
      <c r="Q87" s="265"/>
      <c r="R87" s="261">
        <f t="shared" si="31"/>
        <v>793.10606060606062</v>
      </c>
      <c r="S87" s="250">
        <v>0</v>
      </c>
      <c r="T87" s="265"/>
      <c r="U87" s="261">
        <f t="shared" si="32"/>
        <v>793.10606060606062</v>
      </c>
      <c r="V87" s="250">
        <v>0</v>
      </c>
      <c r="W87" s="265"/>
      <c r="X87" s="261">
        <f t="shared" si="33"/>
        <v>1043.560606060606</v>
      </c>
      <c r="Y87" s="250">
        <v>0</v>
      </c>
      <c r="Z87" s="265"/>
      <c r="AA87" s="261">
        <f t="shared" si="34"/>
        <v>834.84848484848487</v>
      </c>
      <c r="AB87" s="250">
        <v>0</v>
      </c>
      <c r="AC87" s="265"/>
      <c r="AD87" s="261">
        <f t="shared" si="35"/>
        <v>793.10606060606062</v>
      </c>
      <c r="AE87" s="250">
        <v>0</v>
      </c>
      <c r="AF87" s="265"/>
      <c r="AG87" s="261">
        <f t="shared" si="36"/>
        <v>1001.8181818181818</v>
      </c>
      <c r="AH87" s="250">
        <v>0</v>
      </c>
      <c r="AI87" s="265"/>
      <c r="AJ87" s="266"/>
      <c r="AK87" s="325"/>
    </row>
    <row r="88" spans="2:37" ht="33" hidden="1" customHeight="1">
      <c r="B88" s="334"/>
      <c r="C88" s="279" t="s">
        <v>231</v>
      </c>
      <c r="D88" s="286" t="s">
        <v>277</v>
      </c>
      <c r="E88" s="284" t="s">
        <v>49</v>
      </c>
      <c r="F88" s="283"/>
      <c r="G88" s="283"/>
      <c r="H88" s="286">
        <v>1</v>
      </c>
      <c r="I88" s="273">
        <v>0.33</v>
      </c>
      <c r="J88" s="271">
        <v>0.95</v>
      </c>
      <c r="K88" s="263">
        <v>2</v>
      </c>
      <c r="L88" s="263">
        <v>7.25</v>
      </c>
      <c r="M88" s="260">
        <f t="shared" si="20"/>
        <v>14.5</v>
      </c>
      <c r="N88" s="260">
        <f t="shared" si="21"/>
        <v>41.742424242424242</v>
      </c>
      <c r="O88" s="261">
        <f t="shared" si="40"/>
        <v>1085.3030303030303</v>
      </c>
      <c r="P88" s="250">
        <v>0</v>
      </c>
      <c r="Q88" s="265"/>
      <c r="R88" s="261">
        <f t="shared" si="31"/>
        <v>793.10606060606062</v>
      </c>
      <c r="S88" s="250">
        <v>0</v>
      </c>
      <c r="T88" s="265"/>
      <c r="U88" s="261">
        <f t="shared" si="32"/>
        <v>793.10606060606062</v>
      </c>
      <c r="V88" s="250">
        <v>0</v>
      </c>
      <c r="W88" s="265"/>
      <c r="X88" s="261">
        <f t="shared" si="33"/>
        <v>1043.560606060606</v>
      </c>
      <c r="Y88" s="250">
        <v>0</v>
      </c>
      <c r="Z88" s="265"/>
      <c r="AA88" s="261">
        <f t="shared" si="34"/>
        <v>834.84848484848487</v>
      </c>
      <c r="AB88" s="250">
        <v>0</v>
      </c>
      <c r="AC88" s="265"/>
      <c r="AD88" s="261">
        <f t="shared" si="35"/>
        <v>793.10606060606062</v>
      </c>
      <c r="AE88" s="250">
        <v>0</v>
      </c>
      <c r="AF88" s="265"/>
      <c r="AG88" s="261">
        <f t="shared" si="36"/>
        <v>1001.8181818181818</v>
      </c>
      <c r="AH88" s="250">
        <v>0</v>
      </c>
      <c r="AI88" s="265"/>
      <c r="AJ88" s="266"/>
      <c r="AK88" s="325"/>
    </row>
    <row r="89" spans="2:37" ht="33" hidden="1" customHeight="1">
      <c r="B89" s="334"/>
      <c r="C89" s="279" t="s">
        <v>231</v>
      </c>
      <c r="D89" s="286" t="s">
        <v>278</v>
      </c>
      <c r="E89" s="284" t="s">
        <v>49</v>
      </c>
      <c r="F89" s="283"/>
      <c r="G89" s="283"/>
      <c r="H89" s="286">
        <v>1</v>
      </c>
      <c r="I89" s="273">
        <v>0.33</v>
      </c>
      <c r="J89" s="271">
        <v>0.95</v>
      </c>
      <c r="K89" s="263">
        <v>2</v>
      </c>
      <c r="L89" s="263">
        <v>7.25</v>
      </c>
      <c r="M89" s="260">
        <f t="shared" si="20"/>
        <v>14.5</v>
      </c>
      <c r="N89" s="260">
        <f t="shared" si="21"/>
        <v>41.742424242424242</v>
      </c>
      <c r="O89" s="261">
        <f t="shared" si="40"/>
        <v>1085.3030303030303</v>
      </c>
      <c r="P89" s="250">
        <v>2</v>
      </c>
      <c r="Q89" s="265"/>
      <c r="R89" s="261">
        <f t="shared" si="31"/>
        <v>793.10606060606062</v>
      </c>
      <c r="S89" s="250">
        <v>0</v>
      </c>
      <c r="T89" s="265"/>
      <c r="U89" s="261">
        <f t="shared" si="32"/>
        <v>793.10606060606062</v>
      </c>
      <c r="V89" s="250">
        <v>0</v>
      </c>
      <c r="W89" s="265"/>
      <c r="X89" s="261">
        <f t="shared" si="33"/>
        <v>1043.560606060606</v>
      </c>
      <c r="Y89" s="250">
        <v>0</v>
      </c>
      <c r="Z89" s="265"/>
      <c r="AA89" s="261">
        <f t="shared" si="34"/>
        <v>834.84848484848487</v>
      </c>
      <c r="AB89" s="250">
        <v>0</v>
      </c>
      <c r="AC89" s="265"/>
      <c r="AD89" s="261">
        <f t="shared" si="35"/>
        <v>793.10606060606062</v>
      </c>
      <c r="AE89" s="250">
        <v>0</v>
      </c>
      <c r="AF89" s="265"/>
      <c r="AG89" s="261">
        <f t="shared" si="36"/>
        <v>1001.8181818181818</v>
      </c>
      <c r="AH89" s="250">
        <v>0</v>
      </c>
      <c r="AI89" s="265"/>
      <c r="AJ89" s="266"/>
      <c r="AK89" s="325"/>
    </row>
    <row r="90" spans="2:37" ht="33" hidden="1" customHeight="1">
      <c r="B90" s="334"/>
      <c r="C90" s="279" t="s">
        <v>231</v>
      </c>
      <c r="D90" s="286" t="s">
        <v>279</v>
      </c>
      <c r="E90" s="284" t="s">
        <v>49</v>
      </c>
      <c r="F90" s="283"/>
      <c r="G90" s="283"/>
      <c r="H90" s="286">
        <v>1</v>
      </c>
      <c r="I90" s="273">
        <v>0.33</v>
      </c>
      <c r="J90" s="271">
        <v>0.95</v>
      </c>
      <c r="K90" s="263">
        <v>2</v>
      </c>
      <c r="L90" s="263">
        <v>7.25</v>
      </c>
      <c r="M90" s="260">
        <f t="shared" si="20"/>
        <v>14.5</v>
      </c>
      <c r="N90" s="260">
        <f t="shared" si="21"/>
        <v>41.742424242424242</v>
      </c>
      <c r="O90" s="261">
        <f t="shared" si="40"/>
        <v>1085.3030303030303</v>
      </c>
      <c r="P90" s="250">
        <v>2</v>
      </c>
      <c r="Q90" s="265"/>
      <c r="R90" s="261">
        <f t="shared" si="31"/>
        <v>793.10606060606062</v>
      </c>
      <c r="S90" s="250">
        <v>0</v>
      </c>
      <c r="T90" s="265"/>
      <c r="U90" s="261">
        <f t="shared" si="32"/>
        <v>793.10606060606062</v>
      </c>
      <c r="V90" s="250">
        <v>0</v>
      </c>
      <c r="W90" s="265"/>
      <c r="X90" s="261">
        <f t="shared" si="33"/>
        <v>1043.560606060606</v>
      </c>
      <c r="Y90" s="250">
        <v>0</v>
      </c>
      <c r="Z90" s="265"/>
      <c r="AA90" s="261">
        <f t="shared" si="34"/>
        <v>834.84848484848487</v>
      </c>
      <c r="AB90" s="250">
        <v>0</v>
      </c>
      <c r="AC90" s="265"/>
      <c r="AD90" s="261">
        <f t="shared" si="35"/>
        <v>793.10606060606062</v>
      </c>
      <c r="AE90" s="250">
        <v>0</v>
      </c>
      <c r="AF90" s="265"/>
      <c r="AG90" s="261">
        <f t="shared" si="36"/>
        <v>1001.8181818181818</v>
      </c>
      <c r="AH90" s="250">
        <v>0</v>
      </c>
      <c r="AI90" s="265"/>
      <c r="AJ90" s="266"/>
      <c r="AK90" s="325"/>
    </row>
    <row r="91" spans="2:37" ht="33" hidden="1" customHeight="1">
      <c r="B91" s="334"/>
      <c r="C91" s="279" t="s">
        <v>231</v>
      </c>
      <c r="D91" s="286" t="s">
        <v>280</v>
      </c>
      <c r="E91" s="284" t="s">
        <v>49</v>
      </c>
      <c r="F91" s="283"/>
      <c r="G91" s="283"/>
      <c r="H91" s="286">
        <v>1</v>
      </c>
      <c r="I91" s="273">
        <v>0.33</v>
      </c>
      <c r="J91" s="271">
        <v>0.95</v>
      </c>
      <c r="K91" s="263">
        <v>2</v>
      </c>
      <c r="L91" s="263">
        <v>7.25</v>
      </c>
      <c r="M91" s="260">
        <f t="shared" si="20"/>
        <v>14.5</v>
      </c>
      <c r="N91" s="260">
        <f t="shared" si="21"/>
        <v>41.742424242424242</v>
      </c>
      <c r="O91" s="261">
        <f t="shared" si="40"/>
        <v>1085.3030303030303</v>
      </c>
      <c r="P91" s="250">
        <v>1</v>
      </c>
      <c r="Q91" s="265"/>
      <c r="R91" s="261">
        <f t="shared" si="31"/>
        <v>793.10606060606062</v>
      </c>
      <c r="S91" s="250">
        <v>0</v>
      </c>
      <c r="T91" s="265"/>
      <c r="U91" s="261">
        <f t="shared" si="32"/>
        <v>793.10606060606062</v>
      </c>
      <c r="V91" s="250">
        <v>0</v>
      </c>
      <c r="W91" s="265"/>
      <c r="X91" s="261">
        <f t="shared" si="33"/>
        <v>1043.560606060606</v>
      </c>
      <c r="Y91" s="250">
        <v>0</v>
      </c>
      <c r="Z91" s="265"/>
      <c r="AA91" s="261">
        <f t="shared" si="34"/>
        <v>834.84848484848487</v>
      </c>
      <c r="AB91" s="250">
        <v>0</v>
      </c>
      <c r="AC91" s="265"/>
      <c r="AD91" s="261">
        <f t="shared" si="35"/>
        <v>793.10606060606062</v>
      </c>
      <c r="AE91" s="250">
        <v>0</v>
      </c>
      <c r="AF91" s="265"/>
      <c r="AG91" s="261">
        <f t="shared" si="36"/>
        <v>1001.8181818181818</v>
      </c>
      <c r="AH91" s="250">
        <v>0</v>
      </c>
      <c r="AI91" s="265"/>
      <c r="AJ91" s="266"/>
      <c r="AK91" s="325"/>
    </row>
    <row r="92" spans="2:37" ht="33" hidden="1" customHeight="1">
      <c r="B92" s="334"/>
      <c r="C92" s="279" t="s">
        <v>231</v>
      </c>
      <c r="D92" s="286" t="s">
        <v>237</v>
      </c>
      <c r="E92" s="284" t="s">
        <v>49</v>
      </c>
      <c r="F92" s="283"/>
      <c r="G92" s="283"/>
      <c r="H92" s="286">
        <v>1</v>
      </c>
      <c r="I92" s="273">
        <v>0.33</v>
      </c>
      <c r="J92" s="271">
        <v>0.95</v>
      </c>
      <c r="K92" s="263">
        <v>2</v>
      </c>
      <c r="L92" s="263">
        <v>7.25</v>
      </c>
      <c r="M92" s="260">
        <f t="shared" si="20"/>
        <v>14.5</v>
      </c>
      <c r="N92" s="260">
        <f t="shared" si="21"/>
        <v>41.742424242424242</v>
      </c>
      <c r="O92" s="261">
        <f t="shared" si="40"/>
        <v>1085.3030303030303</v>
      </c>
      <c r="P92" s="250">
        <v>0</v>
      </c>
      <c r="Q92" s="265"/>
      <c r="R92" s="261">
        <f t="shared" si="31"/>
        <v>793.10606060606062</v>
      </c>
      <c r="S92" s="250">
        <v>0</v>
      </c>
      <c r="T92" s="265"/>
      <c r="U92" s="261">
        <f t="shared" si="32"/>
        <v>793.10606060606062</v>
      </c>
      <c r="V92" s="250">
        <v>0</v>
      </c>
      <c r="W92" s="265"/>
      <c r="X92" s="261">
        <f t="shared" si="33"/>
        <v>1043.560606060606</v>
      </c>
      <c r="Y92" s="250">
        <v>0</v>
      </c>
      <c r="Z92" s="265"/>
      <c r="AA92" s="261">
        <f t="shared" si="34"/>
        <v>834.84848484848487</v>
      </c>
      <c r="AB92" s="250">
        <v>0</v>
      </c>
      <c r="AC92" s="265"/>
      <c r="AD92" s="261">
        <f t="shared" si="35"/>
        <v>793.10606060606062</v>
      </c>
      <c r="AE92" s="250">
        <v>0</v>
      </c>
      <c r="AF92" s="265"/>
      <c r="AG92" s="261">
        <f t="shared" si="36"/>
        <v>1001.8181818181818</v>
      </c>
      <c r="AH92" s="250">
        <v>0</v>
      </c>
      <c r="AI92" s="265"/>
      <c r="AJ92" s="266"/>
      <c r="AK92" s="325"/>
    </row>
    <row r="93" spans="2:37" ht="33" customHeight="1">
      <c r="B93" s="334"/>
      <c r="C93" s="279" t="s">
        <v>192</v>
      </c>
      <c r="D93" s="286" t="s">
        <v>249</v>
      </c>
      <c r="E93" s="284" t="s">
        <v>103</v>
      </c>
      <c r="F93" s="283"/>
      <c r="G93" s="283"/>
      <c r="H93" s="286">
        <v>2</v>
      </c>
      <c r="I93" s="273">
        <v>0.62</v>
      </c>
      <c r="J93" s="271">
        <v>0.95</v>
      </c>
      <c r="K93" s="263">
        <v>2</v>
      </c>
      <c r="L93" s="263">
        <v>7.25</v>
      </c>
      <c r="M93" s="260">
        <f t="shared" si="20"/>
        <v>29</v>
      </c>
      <c r="N93" s="260">
        <f t="shared" si="21"/>
        <v>44.435483870967737</v>
      </c>
      <c r="O93" s="261">
        <f t="shared" si="40"/>
        <v>1155.3225806451612</v>
      </c>
      <c r="P93" s="250">
        <f>VLOOKUP(D93,Forecast!B$1:H$27,7,FALSE)</f>
        <v>95</v>
      </c>
      <c r="Q93" s="265">
        <f>SUM(P93:P105)/O93</f>
        <v>0.69504397598771472</v>
      </c>
      <c r="R93" s="261">
        <f t="shared" si="31"/>
        <v>844.27419354838696</v>
      </c>
      <c r="S93" s="250">
        <f>VLOOKUP(D93,Forecast!$B$1:$I$27,8,FALSE)</f>
        <v>131</v>
      </c>
      <c r="T93" s="265">
        <f>SUM(S93:S105)/R93</f>
        <v>0.84806571783360407</v>
      </c>
      <c r="U93" s="261">
        <f t="shared" si="32"/>
        <v>844.27419354838696</v>
      </c>
      <c r="V93" s="250">
        <f>VLOOKUP(D93,Forecast!B$1:J$27,9,FALSE)</f>
        <v>96</v>
      </c>
      <c r="W93" s="265">
        <f>SUM(V93:V105)/U93</f>
        <v>0.63012704174228684</v>
      </c>
      <c r="X93" s="261">
        <f t="shared" si="33"/>
        <v>1110.8870967741934</v>
      </c>
      <c r="Y93" s="250">
        <f>VLOOKUP(D93,Forecast!B$1:K$27,10,FALSE)</f>
        <v>96</v>
      </c>
      <c r="Z93" s="265">
        <f>SUM(Y93:Y105)/X93</f>
        <v>0.46269328493647915</v>
      </c>
      <c r="AA93" s="261">
        <f t="shared" si="34"/>
        <v>888.70967741935476</v>
      </c>
      <c r="AB93" s="250">
        <f>VLOOKUP(D93,Forecast!B$1:L$27,11,FALSE)</f>
        <v>28</v>
      </c>
      <c r="AC93" s="265">
        <f>SUM(AB93:AB105)/AA93</f>
        <v>0.60312159709618884</v>
      </c>
      <c r="AD93" s="261">
        <f t="shared" si="35"/>
        <v>844.27419354838696</v>
      </c>
      <c r="AE93" s="250">
        <f>VLOOKUP(D93,Forecast!B$1:M$27,12,FALSE)</f>
        <v>28</v>
      </c>
      <c r="AF93" s="265">
        <f>SUM(AE93:AE105)/AD93</f>
        <v>0.63012704174228684</v>
      </c>
      <c r="AG93" s="261">
        <f t="shared" si="36"/>
        <v>1066.4516129032256</v>
      </c>
      <c r="AH93" s="250">
        <f>VLOOKUP(D93,Forecast!B$1:N$27,13,FALSE)</f>
        <v>28</v>
      </c>
      <c r="AI93" s="265">
        <f>SUM(AH93:AH105)/AG93</f>
        <v>0.49885057471264377</v>
      </c>
      <c r="AJ93" s="287" t="s">
        <v>230</v>
      </c>
      <c r="AK93" s="325"/>
    </row>
    <row r="94" spans="2:37" ht="33" hidden="1" customHeight="1">
      <c r="B94" s="334"/>
      <c r="C94" s="279" t="s">
        <v>192</v>
      </c>
      <c r="D94" s="286">
        <v>186248900</v>
      </c>
      <c r="E94" s="284" t="s">
        <v>103</v>
      </c>
      <c r="F94" s="283"/>
      <c r="G94" s="283"/>
      <c r="H94" s="286">
        <v>2</v>
      </c>
      <c r="I94" s="273">
        <v>0.62</v>
      </c>
      <c r="J94" s="271">
        <v>0.95</v>
      </c>
      <c r="K94" s="263">
        <v>2</v>
      </c>
      <c r="L94" s="263">
        <v>7.25</v>
      </c>
      <c r="M94" s="260">
        <f t="shared" si="20"/>
        <v>29</v>
      </c>
      <c r="N94" s="260">
        <f t="shared" si="21"/>
        <v>44.435483870967737</v>
      </c>
      <c r="O94" s="261">
        <f t="shared" si="40"/>
        <v>1155.3225806451612</v>
      </c>
      <c r="P94" s="250">
        <f>VLOOKUP(D94,Forecast!B$1:H$27,7,FALSE)</f>
        <v>575</v>
      </c>
      <c r="Q94" s="265"/>
      <c r="R94" s="261">
        <f t="shared" si="31"/>
        <v>844.27419354838696</v>
      </c>
      <c r="S94" s="250">
        <f>VLOOKUP(D94,Forecast!$B$1:$I$27,8,FALSE)</f>
        <v>364</v>
      </c>
      <c r="T94" s="265"/>
      <c r="U94" s="261">
        <f t="shared" si="32"/>
        <v>844.27419354838696</v>
      </c>
      <c r="V94" s="250">
        <f>VLOOKUP(D94,Forecast!B$1:J$27,9,FALSE)</f>
        <v>288</v>
      </c>
      <c r="W94" s="265"/>
      <c r="X94" s="261">
        <f t="shared" si="33"/>
        <v>1110.8870967741934</v>
      </c>
      <c r="Y94" s="250">
        <f>VLOOKUP(D94,Forecast!B$1:K$27,10,FALSE)</f>
        <v>288</v>
      </c>
      <c r="Z94" s="265"/>
      <c r="AA94" s="261">
        <f t="shared" si="34"/>
        <v>888.70967741935476</v>
      </c>
      <c r="AB94" s="250">
        <f>VLOOKUP(D94,Forecast!B$1:L$27,11,FALSE)</f>
        <v>325</v>
      </c>
      <c r="AC94" s="265"/>
      <c r="AD94" s="261">
        <f t="shared" si="35"/>
        <v>844.27419354838696</v>
      </c>
      <c r="AE94" s="250">
        <f>VLOOKUP(D94,Forecast!B$1:M$27,12,FALSE)</f>
        <v>324</v>
      </c>
      <c r="AF94" s="265"/>
      <c r="AG94" s="261">
        <f t="shared" si="36"/>
        <v>1066.4516129032256</v>
      </c>
      <c r="AH94" s="250">
        <f>VLOOKUP(D94,Forecast!B$1:N$27,13,FALSE)</f>
        <v>324</v>
      </c>
      <c r="AI94" s="265"/>
      <c r="AJ94" s="266"/>
      <c r="AK94" s="325"/>
    </row>
    <row r="95" spans="2:37" ht="33" hidden="1" customHeight="1">
      <c r="B95" s="334"/>
      <c r="C95" s="279" t="s">
        <v>192</v>
      </c>
      <c r="D95" s="286" t="s">
        <v>252</v>
      </c>
      <c r="E95" s="284" t="s">
        <v>103</v>
      </c>
      <c r="F95" s="283"/>
      <c r="G95" s="283"/>
      <c r="H95" s="286">
        <v>2</v>
      </c>
      <c r="I95" s="273">
        <v>0.62</v>
      </c>
      <c r="J95" s="271">
        <v>0.95</v>
      </c>
      <c r="K95" s="263">
        <v>2</v>
      </c>
      <c r="L95" s="263">
        <v>7.25</v>
      </c>
      <c r="M95" s="260">
        <f t="shared" si="20"/>
        <v>29</v>
      </c>
      <c r="N95" s="260">
        <f t="shared" si="21"/>
        <v>44.435483870967737</v>
      </c>
      <c r="O95" s="261">
        <f t="shared" si="40"/>
        <v>1155.3225806451612</v>
      </c>
      <c r="P95" s="250">
        <f>VLOOKUP(D95,Forecast!B$1:H$27,7,FALSE)</f>
        <v>104</v>
      </c>
      <c r="Q95" s="265"/>
      <c r="R95" s="261">
        <f t="shared" si="31"/>
        <v>844.27419354838696</v>
      </c>
      <c r="S95" s="250">
        <f>VLOOKUP(D95,Forecast!$B$1:$I$27,8,FALSE)</f>
        <v>112</v>
      </c>
      <c r="T95" s="265"/>
      <c r="U95" s="261">
        <f t="shared" si="32"/>
        <v>844.27419354838696</v>
      </c>
      <c r="V95" s="250">
        <f>VLOOKUP(D95,Forecast!B$1:J$27,9,FALSE)</f>
        <v>88</v>
      </c>
      <c r="W95" s="265"/>
      <c r="X95" s="261">
        <f t="shared" si="33"/>
        <v>1110.8870967741934</v>
      </c>
      <c r="Y95" s="250">
        <f>VLOOKUP(D95,Forecast!B$1:K$27,10,FALSE)</f>
        <v>88</v>
      </c>
      <c r="Z95" s="265"/>
      <c r="AA95" s="261">
        <f t="shared" si="34"/>
        <v>888.70967741935476</v>
      </c>
      <c r="AB95" s="250">
        <f>VLOOKUP(D95,Forecast!B$1:L$27,11,FALSE)</f>
        <v>98</v>
      </c>
      <c r="AC95" s="265"/>
      <c r="AD95" s="261">
        <f t="shared" si="35"/>
        <v>844.27419354838696</v>
      </c>
      <c r="AE95" s="250">
        <f>VLOOKUP(D95,Forecast!B$1:M$27,12,FALSE)</f>
        <v>98</v>
      </c>
      <c r="AF95" s="265"/>
      <c r="AG95" s="261">
        <f t="shared" si="36"/>
        <v>1066.4516129032256</v>
      </c>
      <c r="AH95" s="250">
        <f>VLOOKUP(D95,Forecast!B$1:N$27,13,FALSE)</f>
        <v>98</v>
      </c>
      <c r="AI95" s="265"/>
      <c r="AJ95" s="266"/>
      <c r="AK95" s="325"/>
    </row>
    <row r="96" spans="2:37" ht="33" hidden="1" customHeight="1">
      <c r="B96" s="334"/>
      <c r="C96" s="279" t="s">
        <v>192</v>
      </c>
      <c r="D96" s="286" t="s">
        <v>261</v>
      </c>
      <c r="E96" s="284" t="s">
        <v>103</v>
      </c>
      <c r="F96" s="283"/>
      <c r="G96" s="283"/>
      <c r="H96" s="286">
        <v>2</v>
      </c>
      <c r="I96" s="273">
        <v>0.62</v>
      </c>
      <c r="J96" s="271">
        <v>0.95</v>
      </c>
      <c r="K96" s="263">
        <v>2</v>
      </c>
      <c r="L96" s="263">
        <v>7.25</v>
      </c>
      <c r="M96" s="260">
        <f t="shared" ref="M96" si="47">H96*K96*L96</f>
        <v>29</v>
      </c>
      <c r="N96" s="260">
        <f t="shared" ref="N96" si="48">(M96/I96)*J96</f>
        <v>44.435483870967737</v>
      </c>
      <c r="O96" s="261">
        <f t="shared" ref="O96" si="49">N96*$O$2</f>
        <v>1155.3225806451612</v>
      </c>
      <c r="P96" s="250">
        <f>VLOOKUP(D96,Forecast!B$1:H$27,7,FALSE)</f>
        <v>8</v>
      </c>
      <c r="Q96" s="265"/>
      <c r="R96" s="261">
        <f t="shared" si="31"/>
        <v>844.27419354838696</v>
      </c>
      <c r="S96" s="250">
        <f>VLOOKUP(D96,Forecast!$B$1:$I$27,8,FALSE)</f>
        <v>15</v>
      </c>
      <c r="T96" s="265"/>
      <c r="U96" s="261">
        <f t="shared" si="32"/>
        <v>844.27419354838696</v>
      </c>
      <c r="V96" s="250">
        <f>VLOOKUP(D96,Forecast!B$1:J$27,9,FALSE)</f>
        <v>12</v>
      </c>
      <c r="W96" s="265"/>
      <c r="X96" s="261">
        <f t="shared" si="33"/>
        <v>1110.8870967741934</v>
      </c>
      <c r="Y96" s="250">
        <f>VLOOKUP(D96,Forecast!B$1:K$27,10,FALSE)</f>
        <v>6</v>
      </c>
      <c r="Z96" s="265"/>
      <c r="AA96" s="261">
        <f t="shared" si="34"/>
        <v>888.70967741935476</v>
      </c>
      <c r="AB96" s="250">
        <f>VLOOKUP(D96,Forecast!B$1:L$27,11,FALSE)</f>
        <v>14</v>
      </c>
      <c r="AC96" s="265"/>
      <c r="AD96" s="261">
        <f t="shared" si="35"/>
        <v>844.27419354838696</v>
      </c>
      <c r="AE96" s="250">
        <f>VLOOKUP(D96,Forecast!B$1:M$27,12,FALSE)</f>
        <v>13</v>
      </c>
      <c r="AF96" s="265"/>
      <c r="AG96" s="261">
        <f t="shared" si="36"/>
        <v>1066.4516129032256</v>
      </c>
      <c r="AH96" s="250">
        <f>VLOOKUP(D96,Forecast!B$1:N$27,13,FALSE)</f>
        <v>13</v>
      </c>
      <c r="AI96" s="265"/>
      <c r="AJ96" s="266"/>
      <c r="AK96" s="325"/>
    </row>
    <row r="97" spans="2:37" ht="33" hidden="1" customHeight="1">
      <c r="B97" s="334"/>
      <c r="C97" s="279" t="s">
        <v>192</v>
      </c>
      <c r="D97" s="286" t="s">
        <v>257</v>
      </c>
      <c r="E97" s="284" t="s">
        <v>103</v>
      </c>
      <c r="F97" s="283"/>
      <c r="G97" s="283"/>
      <c r="H97" s="286">
        <v>2</v>
      </c>
      <c r="I97" s="273">
        <v>0.62</v>
      </c>
      <c r="J97" s="271">
        <v>0.95</v>
      </c>
      <c r="K97" s="263">
        <v>2</v>
      </c>
      <c r="L97" s="263">
        <v>7.25</v>
      </c>
      <c r="M97" s="260">
        <f t="shared" si="20"/>
        <v>29</v>
      </c>
      <c r="N97" s="260">
        <f t="shared" si="21"/>
        <v>44.435483870967737</v>
      </c>
      <c r="O97" s="261">
        <f t="shared" si="40"/>
        <v>1155.3225806451612</v>
      </c>
      <c r="P97" s="250">
        <f>VLOOKUP(D97,Forecast!B$1:H$27,7,FALSE)</f>
        <v>0</v>
      </c>
      <c r="Q97" s="265"/>
      <c r="R97" s="261">
        <f t="shared" si="31"/>
        <v>844.27419354838696</v>
      </c>
      <c r="S97" s="250">
        <f>VLOOKUP(D97,Forecast!$B$1:$I$27,8,FALSE)</f>
        <v>64</v>
      </c>
      <c r="T97" s="265"/>
      <c r="U97" s="261">
        <f t="shared" si="32"/>
        <v>844.27419354838696</v>
      </c>
      <c r="V97" s="250">
        <f>VLOOKUP(D97,Forecast!B$1:J$27,9,FALSE)</f>
        <v>32</v>
      </c>
      <c r="W97" s="265"/>
      <c r="X97" s="261">
        <f t="shared" si="33"/>
        <v>1110.8870967741934</v>
      </c>
      <c r="Y97" s="250">
        <f>VLOOKUP(D97,Forecast!B$1:K$27,10,FALSE)</f>
        <v>24</v>
      </c>
      <c r="Z97" s="265"/>
      <c r="AA97" s="261">
        <f t="shared" si="34"/>
        <v>888.70967741935476</v>
      </c>
      <c r="AB97" s="250">
        <f>VLOOKUP(D97,Forecast!B$1:L$27,11,FALSE)</f>
        <v>42</v>
      </c>
      <c r="AC97" s="265"/>
      <c r="AD97" s="261">
        <f t="shared" si="35"/>
        <v>844.27419354838696</v>
      </c>
      <c r="AE97" s="250">
        <f>VLOOKUP(D97,Forecast!B$1:M$27,12,FALSE)</f>
        <v>42</v>
      </c>
      <c r="AF97" s="265"/>
      <c r="AG97" s="261">
        <f t="shared" si="36"/>
        <v>1066.4516129032256</v>
      </c>
      <c r="AH97" s="250">
        <f>VLOOKUP(D97,Forecast!B$1:N$27,13,FALSE)</f>
        <v>42</v>
      </c>
      <c r="AI97" s="265"/>
      <c r="AJ97" s="266"/>
      <c r="AK97" s="325"/>
    </row>
    <row r="98" spans="2:37" ht="33" hidden="1" customHeight="1">
      <c r="B98" s="334"/>
      <c r="C98" s="279" t="s">
        <v>192</v>
      </c>
      <c r="D98" s="295" t="s">
        <v>275</v>
      </c>
      <c r="E98" s="284" t="s">
        <v>103</v>
      </c>
      <c r="F98" s="283"/>
      <c r="G98" s="283"/>
      <c r="H98" s="293">
        <v>2</v>
      </c>
      <c r="I98" s="273">
        <v>0.62</v>
      </c>
      <c r="J98" s="271">
        <v>0.95</v>
      </c>
      <c r="K98" s="263">
        <v>2</v>
      </c>
      <c r="L98" s="263">
        <v>7.25</v>
      </c>
      <c r="M98" s="260">
        <f t="shared" ref="M98" si="50">H98*K98*L98</f>
        <v>29</v>
      </c>
      <c r="N98" s="260">
        <f t="shared" ref="N98" si="51">(M98/I98)*J98</f>
        <v>44.435483870967737</v>
      </c>
      <c r="O98" s="261">
        <f t="shared" ref="O98" si="52">N98*$O$2</f>
        <v>1155.3225806451612</v>
      </c>
      <c r="P98" s="250">
        <f>VLOOKUP(D98,Forecast!B$1:H$27,7,FALSE)</f>
        <v>0</v>
      </c>
      <c r="Q98" s="265"/>
      <c r="R98" s="261">
        <f t="shared" si="31"/>
        <v>844.27419354838696</v>
      </c>
      <c r="S98" s="250">
        <f>VLOOKUP(D98,Forecast!$B$1:$I$27,8,FALSE)</f>
        <v>21</v>
      </c>
      <c r="T98" s="265"/>
      <c r="U98" s="261">
        <f t="shared" si="32"/>
        <v>844.27419354838696</v>
      </c>
      <c r="V98" s="250">
        <f>VLOOKUP(D98,Forecast!B$1:J$27,9,FALSE)</f>
        <v>16</v>
      </c>
      <c r="W98" s="265"/>
      <c r="X98" s="261">
        <f t="shared" si="33"/>
        <v>1110.8870967741934</v>
      </c>
      <c r="Y98" s="250">
        <f>VLOOKUP(D98,Forecast!B$1:K$27,10,FALSE)</f>
        <v>12</v>
      </c>
      <c r="Z98" s="265"/>
      <c r="AA98" s="261">
        <f t="shared" si="34"/>
        <v>888.70967741935476</v>
      </c>
      <c r="AB98" s="250">
        <f>VLOOKUP(D98,Forecast!B$1:L$27,11,FALSE)</f>
        <v>25</v>
      </c>
      <c r="AC98" s="265"/>
      <c r="AD98" s="261">
        <f t="shared" si="35"/>
        <v>844.27419354838696</v>
      </c>
      <c r="AE98" s="250">
        <f>VLOOKUP(D98,Forecast!B$1:M$27,12,FALSE)</f>
        <v>24</v>
      </c>
      <c r="AF98" s="265"/>
      <c r="AG98" s="261">
        <f t="shared" si="36"/>
        <v>1066.4516129032256</v>
      </c>
      <c r="AH98" s="250">
        <f>VLOOKUP(D98,Forecast!B$1:N$27,13,FALSE)</f>
        <v>24</v>
      </c>
      <c r="AI98" s="265"/>
      <c r="AJ98" s="266"/>
      <c r="AK98" s="325"/>
    </row>
    <row r="99" spans="2:37" ht="33" hidden="1" customHeight="1">
      <c r="B99" s="334"/>
      <c r="C99" s="279" t="s">
        <v>192</v>
      </c>
      <c r="D99" s="286" t="s">
        <v>259</v>
      </c>
      <c r="E99" s="284" t="s">
        <v>103</v>
      </c>
      <c r="F99" s="283"/>
      <c r="G99" s="283"/>
      <c r="H99" s="286">
        <v>2</v>
      </c>
      <c r="I99" s="273">
        <v>0.62</v>
      </c>
      <c r="J99" s="271">
        <v>0.95</v>
      </c>
      <c r="K99" s="263">
        <v>2</v>
      </c>
      <c r="L99" s="263">
        <v>7.25</v>
      </c>
      <c r="M99" s="260">
        <f t="shared" si="20"/>
        <v>29</v>
      </c>
      <c r="N99" s="260">
        <f t="shared" si="21"/>
        <v>44.435483870967737</v>
      </c>
      <c r="O99" s="261">
        <f t="shared" si="40"/>
        <v>1155.3225806451612</v>
      </c>
      <c r="P99" s="250">
        <f>VLOOKUP(D99,Forecast!B$1:H$27,7,FALSE)</f>
        <v>16</v>
      </c>
      <c r="Q99" s="265"/>
      <c r="R99" s="261">
        <f t="shared" si="31"/>
        <v>844.27419354838696</v>
      </c>
      <c r="S99" s="250">
        <f>VLOOKUP(D99,Forecast!$B$1:$I$27,8,FALSE)</f>
        <v>9</v>
      </c>
      <c r="T99" s="265"/>
      <c r="U99" s="261">
        <f t="shared" si="32"/>
        <v>844.27419354838696</v>
      </c>
      <c r="V99" s="250">
        <f>VLOOKUP(D99,Forecast!B$1:J$27,9,FALSE)</f>
        <v>0</v>
      </c>
      <c r="W99" s="265"/>
      <c r="X99" s="261">
        <f t="shared" si="33"/>
        <v>1110.8870967741934</v>
      </c>
      <c r="Y99" s="250">
        <f>VLOOKUP(D99,Forecast!B$1:K$27,10,FALSE)</f>
        <v>0</v>
      </c>
      <c r="Z99" s="265"/>
      <c r="AA99" s="261">
        <f t="shared" si="34"/>
        <v>888.70967741935476</v>
      </c>
      <c r="AB99" s="250">
        <f>VLOOKUP(D99,Forecast!B$1:L$27,11,FALSE)</f>
        <v>4</v>
      </c>
      <c r="AC99" s="265"/>
      <c r="AD99" s="261">
        <f t="shared" si="35"/>
        <v>844.27419354838696</v>
      </c>
      <c r="AE99" s="250">
        <f>VLOOKUP(D99,Forecast!B$1:M$27,12,FALSE)</f>
        <v>3</v>
      </c>
      <c r="AF99" s="265"/>
      <c r="AG99" s="261">
        <f t="shared" si="36"/>
        <v>1066.4516129032256</v>
      </c>
      <c r="AH99" s="250">
        <f>VLOOKUP(D99,Forecast!B$1:N$27,13,FALSE)</f>
        <v>3</v>
      </c>
      <c r="AI99" s="265"/>
      <c r="AJ99" s="266"/>
      <c r="AK99" s="325"/>
    </row>
    <row r="100" spans="2:37" ht="33" hidden="1" customHeight="1">
      <c r="B100" s="334"/>
      <c r="C100" s="279" t="s">
        <v>231</v>
      </c>
      <c r="D100" s="286" t="s">
        <v>276</v>
      </c>
      <c r="E100" s="284" t="s">
        <v>103</v>
      </c>
      <c r="F100" s="283"/>
      <c r="G100" s="283"/>
      <c r="H100" s="286">
        <v>2</v>
      </c>
      <c r="I100" s="273">
        <v>0.62</v>
      </c>
      <c r="J100" s="271">
        <v>0.95</v>
      </c>
      <c r="K100" s="263">
        <v>2</v>
      </c>
      <c r="L100" s="263">
        <v>7.25</v>
      </c>
      <c r="M100" s="260">
        <f t="shared" si="20"/>
        <v>29</v>
      </c>
      <c r="N100" s="260">
        <f t="shared" si="21"/>
        <v>44.435483870967737</v>
      </c>
      <c r="O100" s="261">
        <f t="shared" si="40"/>
        <v>1155.3225806451612</v>
      </c>
      <c r="P100" s="250">
        <v>0</v>
      </c>
      <c r="Q100" s="265"/>
      <c r="R100" s="261">
        <f t="shared" si="31"/>
        <v>844.27419354838696</v>
      </c>
      <c r="S100" s="250">
        <v>0</v>
      </c>
      <c r="T100" s="265"/>
      <c r="U100" s="261">
        <f t="shared" si="32"/>
        <v>844.27419354838696</v>
      </c>
      <c r="V100" s="250">
        <v>0</v>
      </c>
      <c r="W100" s="265"/>
      <c r="X100" s="261">
        <f t="shared" si="33"/>
        <v>1110.8870967741934</v>
      </c>
      <c r="Y100" s="250">
        <v>0</v>
      </c>
      <c r="Z100" s="265"/>
      <c r="AA100" s="261">
        <f t="shared" si="34"/>
        <v>888.70967741935476</v>
      </c>
      <c r="AB100" s="250">
        <v>0</v>
      </c>
      <c r="AC100" s="265"/>
      <c r="AD100" s="261">
        <f t="shared" si="35"/>
        <v>844.27419354838696</v>
      </c>
      <c r="AE100" s="250">
        <v>0</v>
      </c>
      <c r="AF100" s="265"/>
      <c r="AG100" s="261">
        <f t="shared" si="36"/>
        <v>1066.4516129032256</v>
      </c>
      <c r="AH100" s="250">
        <v>0</v>
      </c>
      <c r="AI100" s="265"/>
      <c r="AJ100" s="266"/>
      <c r="AK100" s="325"/>
    </row>
    <row r="101" spans="2:37" ht="33" hidden="1" customHeight="1">
      <c r="B101" s="334"/>
      <c r="C101" s="279" t="s">
        <v>231</v>
      </c>
      <c r="D101" s="286" t="s">
        <v>277</v>
      </c>
      <c r="E101" s="284" t="s">
        <v>103</v>
      </c>
      <c r="F101" s="283"/>
      <c r="G101" s="283"/>
      <c r="H101" s="286">
        <v>2</v>
      </c>
      <c r="I101" s="273">
        <v>0.62</v>
      </c>
      <c r="J101" s="271">
        <v>0.95</v>
      </c>
      <c r="K101" s="263">
        <v>2</v>
      </c>
      <c r="L101" s="263">
        <v>7.25</v>
      </c>
      <c r="M101" s="260">
        <f t="shared" si="20"/>
        <v>29</v>
      </c>
      <c r="N101" s="260">
        <f t="shared" si="21"/>
        <v>44.435483870967737</v>
      </c>
      <c r="O101" s="261">
        <f t="shared" si="40"/>
        <v>1155.3225806451612</v>
      </c>
      <c r="P101" s="250">
        <v>0</v>
      </c>
      <c r="Q101" s="265"/>
      <c r="R101" s="261">
        <f t="shared" si="31"/>
        <v>844.27419354838696</v>
      </c>
      <c r="S101" s="250">
        <v>0</v>
      </c>
      <c r="T101" s="265"/>
      <c r="U101" s="261">
        <f t="shared" si="32"/>
        <v>844.27419354838696</v>
      </c>
      <c r="V101" s="250">
        <v>0</v>
      </c>
      <c r="W101" s="265"/>
      <c r="X101" s="261">
        <f t="shared" si="33"/>
        <v>1110.8870967741934</v>
      </c>
      <c r="Y101" s="250">
        <v>0</v>
      </c>
      <c r="Z101" s="265"/>
      <c r="AA101" s="261">
        <f t="shared" si="34"/>
        <v>888.70967741935476</v>
      </c>
      <c r="AB101" s="250">
        <v>0</v>
      </c>
      <c r="AC101" s="265"/>
      <c r="AD101" s="261">
        <f t="shared" si="35"/>
        <v>844.27419354838696</v>
      </c>
      <c r="AE101" s="250">
        <v>0</v>
      </c>
      <c r="AF101" s="265"/>
      <c r="AG101" s="261">
        <f t="shared" si="36"/>
        <v>1066.4516129032256</v>
      </c>
      <c r="AH101" s="250">
        <v>0</v>
      </c>
      <c r="AI101" s="265"/>
      <c r="AJ101" s="266"/>
      <c r="AK101" s="325"/>
    </row>
    <row r="102" spans="2:37" ht="33" hidden="1" customHeight="1">
      <c r="B102" s="334"/>
      <c r="C102" s="279" t="s">
        <v>231</v>
      </c>
      <c r="D102" s="286" t="s">
        <v>278</v>
      </c>
      <c r="E102" s="284" t="s">
        <v>103</v>
      </c>
      <c r="F102" s="283"/>
      <c r="G102" s="283"/>
      <c r="H102" s="286">
        <v>2</v>
      </c>
      <c r="I102" s="273">
        <v>0.62</v>
      </c>
      <c r="J102" s="271">
        <v>0.95</v>
      </c>
      <c r="K102" s="263">
        <v>2</v>
      </c>
      <c r="L102" s="263">
        <v>7.25</v>
      </c>
      <c r="M102" s="260">
        <f t="shared" si="20"/>
        <v>29</v>
      </c>
      <c r="N102" s="260">
        <f t="shared" si="21"/>
        <v>44.435483870967737</v>
      </c>
      <c r="O102" s="261">
        <f t="shared" si="40"/>
        <v>1155.3225806451612</v>
      </c>
      <c r="P102" s="250">
        <v>2</v>
      </c>
      <c r="Q102" s="265"/>
      <c r="R102" s="261">
        <f t="shared" si="31"/>
        <v>844.27419354838696</v>
      </c>
      <c r="S102" s="250">
        <v>0</v>
      </c>
      <c r="T102" s="265"/>
      <c r="U102" s="261">
        <f t="shared" si="32"/>
        <v>844.27419354838696</v>
      </c>
      <c r="V102" s="250">
        <v>0</v>
      </c>
      <c r="W102" s="265"/>
      <c r="X102" s="261">
        <f t="shared" si="33"/>
        <v>1110.8870967741934</v>
      </c>
      <c r="Y102" s="250">
        <v>0</v>
      </c>
      <c r="Z102" s="265"/>
      <c r="AA102" s="261">
        <f t="shared" si="34"/>
        <v>888.70967741935476</v>
      </c>
      <c r="AB102" s="250">
        <v>0</v>
      </c>
      <c r="AC102" s="265"/>
      <c r="AD102" s="261">
        <f t="shared" si="35"/>
        <v>844.27419354838696</v>
      </c>
      <c r="AE102" s="250">
        <v>0</v>
      </c>
      <c r="AF102" s="265"/>
      <c r="AG102" s="261">
        <f t="shared" si="36"/>
        <v>1066.4516129032256</v>
      </c>
      <c r="AH102" s="250">
        <v>0</v>
      </c>
      <c r="AI102" s="265"/>
      <c r="AJ102" s="266"/>
      <c r="AK102" s="325"/>
    </row>
    <row r="103" spans="2:37" ht="33" hidden="1" customHeight="1">
      <c r="B103" s="334"/>
      <c r="C103" s="279" t="s">
        <v>231</v>
      </c>
      <c r="D103" s="286" t="s">
        <v>279</v>
      </c>
      <c r="E103" s="284" t="s">
        <v>103</v>
      </c>
      <c r="F103" s="283"/>
      <c r="G103" s="283"/>
      <c r="H103" s="286">
        <v>2</v>
      </c>
      <c r="I103" s="273">
        <v>0.62</v>
      </c>
      <c r="J103" s="271">
        <v>0.95</v>
      </c>
      <c r="K103" s="263">
        <v>2</v>
      </c>
      <c r="L103" s="263">
        <v>7.25</v>
      </c>
      <c r="M103" s="260">
        <f t="shared" si="20"/>
        <v>29</v>
      </c>
      <c r="N103" s="260">
        <f t="shared" si="21"/>
        <v>44.435483870967737</v>
      </c>
      <c r="O103" s="261">
        <f t="shared" si="40"/>
        <v>1155.3225806451612</v>
      </c>
      <c r="P103" s="250">
        <v>2</v>
      </c>
      <c r="Q103" s="265"/>
      <c r="R103" s="261">
        <f t="shared" si="31"/>
        <v>844.27419354838696</v>
      </c>
      <c r="S103" s="250">
        <v>0</v>
      </c>
      <c r="T103" s="265"/>
      <c r="U103" s="261">
        <f t="shared" si="32"/>
        <v>844.27419354838696</v>
      </c>
      <c r="V103" s="250">
        <v>0</v>
      </c>
      <c r="W103" s="265"/>
      <c r="X103" s="261">
        <f t="shared" si="33"/>
        <v>1110.8870967741934</v>
      </c>
      <c r="Y103" s="250">
        <v>0</v>
      </c>
      <c r="Z103" s="265"/>
      <c r="AA103" s="261">
        <f t="shared" si="34"/>
        <v>888.70967741935476</v>
      </c>
      <c r="AB103" s="250">
        <v>0</v>
      </c>
      <c r="AC103" s="265"/>
      <c r="AD103" s="261">
        <f t="shared" si="35"/>
        <v>844.27419354838696</v>
      </c>
      <c r="AE103" s="250">
        <v>0</v>
      </c>
      <c r="AF103" s="265"/>
      <c r="AG103" s="261">
        <f t="shared" si="36"/>
        <v>1066.4516129032256</v>
      </c>
      <c r="AH103" s="250">
        <v>0</v>
      </c>
      <c r="AI103" s="265"/>
      <c r="AJ103" s="266"/>
      <c r="AK103" s="325"/>
    </row>
    <row r="104" spans="2:37" ht="33" hidden="1" customHeight="1">
      <c r="B104" s="334"/>
      <c r="C104" s="279" t="s">
        <v>231</v>
      </c>
      <c r="D104" s="286" t="s">
        <v>280</v>
      </c>
      <c r="E104" s="284" t="s">
        <v>103</v>
      </c>
      <c r="F104" s="283"/>
      <c r="G104" s="283"/>
      <c r="H104" s="286">
        <v>2</v>
      </c>
      <c r="I104" s="273">
        <v>0.62</v>
      </c>
      <c r="J104" s="271">
        <v>0.95</v>
      </c>
      <c r="K104" s="263">
        <v>2</v>
      </c>
      <c r="L104" s="263">
        <v>7.25</v>
      </c>
      <c r="M104" s="260">
        <f t="shared" si="20"/>
        <v>29</v>
      </c>
      <c r="N104" s="260">
        <f t="shared" si="21"/>
        <v>44.435483870967737</v>
      </c>
      <c r="O104" s="261">
        <f t="shared" si="40"/>
        <v>1155.3225806451612</v>
      </c>
      <c r="P104" s="250">
        <v>1</v>
      </c>
      <c r="Q104" s="265"/>
      <c r="R104" s="261">
        <f t="shared" si="31"/>
        <v>844.27419354838696</v>
      </c>
      <c r="S104" s="250">
        <v>0</v>
      </c>
      <c r="T104" s="265"/>
      <c r="U104" s="261">
        <f t="shared" si="32"/>
        <v>844.27419354838696</v>
      </c>
      <c r="V104" s="250">
        <v>0</v>
      </c>
      <c r="W104" s="265"/>
      <c r="X104" s="261">
        <f t="shared" si="33"/>
        <v>1110.8870967741934</v>
      </c>
      <c r="Y104" s="250">
        <v>0</v>
      </c>
      <c r="Z104" s="265"/>
      <c r="AA104" s="261">
        <f t="shared" si="34"/>
        <v>888.70967741935476</v>
      </c>
      <c r="AB104" s="250">
        <v>0</v>
      </c>
      <c r="AC104" s="265"/>
      <c r="AD104" s="261">
        <f t="shared" si="35"/>
        <v>844.27419354838696</v>
      </c>
      <c r="AE104" s="250">
        <v>0</v>
      </c>
      <c r="AF104" s="265"/>
      <c r="AG104" s="261">
        <f t="shared" si="36"/>
        <v>1066.4516129032256</v>
      </c>
      <c r="AH104" s="250">
        <v>0</v>
      </c>
      <c r="AI104" s="265"/>
      <c r="AJ104" s="266"/>
      <c r="AK104" s="325"/>
    </row>
    <row r="105" spans="2:37" ht="33" hidden="1" customHeight="1">
      <c r="B105" s="334"/>
      <c r="C105" s="279" t="s">
        <v>231</v>
      </c>
      <c r="D105" s="286" t="s">
        <v>237</v>
      </c>
      <c r="E105" s="284" t="s">
        <v>103</v>
      </c>
      <c r="F105" s="283"/>
      <c r="G105" s="283"/>
      <c r="H105" s="286">
        <v>2</v>
      </c>
      <c r="I105" s="273">
        <v>0.62</v>
      </c>
      <c r="J105" s="271">
        <v>0.95</v>
      </c>
      <c r="K105" s="263">
        <v>2</v>
      </c>
      <c r="L105" s="263">
        <v>7.25</v>
      </c>
      <c r="M105" s="260">
        <f t="shared" si="20"/>
        <v>29</v>
      </c>
      <c r="N105" s="260">
        <f t="shared" si="21"/>
        <v>44.435483870967737</v>
      </c>
      <c r="O105" s="261">
        <f t="shared" si="40"/>
        <v>1155.3225806451612</v>
      </c>
      <c r="P105" s="250">
        <v>0</v>
      </c>
      <c r="Q105" s="265"/>
      <c r="R105" s="261">
        <f t="shared" si="31"/>
        <v>844.27419354838696</v>
      </c>
      <c r="S105" s="250">
        <v>0</v>
      </c>
      <c r="T105" s="265"/>
      <c r="U105" s="261">
        <f t="shared" si="32"/>
        <v>844.27419354838696</v>
      </c>
      <c r="V105" s="250">
        <v>0</v>
      </c>
      <c r="W105" s="265"/>
      <c r="X105" s="261">
        <f t="shared" si="33"/>
        <v>1110.8870967741934</v>
      </c>
      <c r="Y105" s="250">
        <v>0</v>
      </c>
      <c r="Z105" s="265"/>
      <c r="AA105" s="261">
        <f t="shared" si="34"/>
        <v>888.70967741935476</v>
      </c>
      <c r="AB105" s="250">
        <v>0</v>
      </c>
      <c r="AC105" s="265"/>
      <c r="AD105" s="261">
        <f t="shared" si="35"/>
        <v>844.27419354838696</v>
      </c>
      <c r="AE105" s="250">
        <v>0</v>
      </c>
      <c r="AF105" s="265"/>
      <c r="AG105" s="261">
        <f t="shared" si="36"/>
        <v>1066.4516129032256</v>
      </c>
      <c r="AH105" s="250">
        <v>0</v>
      </c>
      <c r="AI105" s="265"/>
      <c r="AJ105" s="266"/>
      <c r="AK105" s="325"/>
    </row>
    <row r="106" spans="2:37" ht="33" customHeight="1">
      <c r="B106" s="334"/>
      <c r="C106" s="279" t="s">
        <v>192</v>
      </c>
      <c r="D106" s="286" t="s">
        <v>249</v>
      </c>
      <c r="E106" s="284" t="s">
        <v>50</v>
      </c>
      <c r="F106" s="283"/>
      <c r="G106" s="283"/>
      <c r="H106" s="286">
        <v>1</v>
      </c>
      <c r="I106" s="273">
        <v>0.36</v>
      </c>
      <c r="J106" s="271">
        <v>0.95</v>
      </c>
      <c r="K106" s="263">
        <v>2</v>
      </c>
      <c r="L106" s="263">
        <v>7.25</v>
      </c>
      <c r="M106" s="260">
        <f t="shared" si="20"/>
        <v>14.5</v>
      </c>
      <c r="N106" s="260">
        <f t="shared" si="21"/>
        <v>38.263888888888886</v>
      </c>
      <c r="O106" s="261">
        <f t="shared" si="40"/>
        <v>994.86111111111109</v>
      </c>
      <c r="P106" s="250">
        <f>VLOOKUP(D106,Forecast!B$1:H$27,7,FALSE)</f>
        <v>95</v>
      </c>
      <c r="Q106" s="265">
        <f>SUM(P106:P115)/O106</f>
        <v>0.70160547256736006</v>
      </c>
      <c r="R106" s="261">
        <f t="shared" si="31"/>
        <v>727.0138888888888</v>
      </c>
      <c r="S106" s="250">
        <f>VLOOKUP(D106,Forecast!$B$1:$I$27,8,FALSE)</f>
        <v>131</v>
      </c>
      <c r="T106" s="265">
        <f>SUM(S106:S115)/R106</f>
        <v>0.79778393351800558</v>
      </c>
      <c r="U106" s="261">
        <f t="shared" si="32"/>
        <v>727.0138888888888</v>
      </c>
      <c r="V106" s="250">
        <f>VLOOKUP(D106,Forecast!B$1:J$27,9,FALSE)</f>
        <v>96</v>
      </c>
      <c r="W106" s="265">
        <f>SUM(V106:V115)/U106</f>
        <v>0.59421148151685932</v>
      </c>
      <c r="X106" s="261">
        <f t="shared" si="33"/>
        <v>956.59722222222217</v>
      </c>
      <c r="Y106" s="250">
        <f>VLOOKUP(D106,Forecast!B$1:K$27,10,FALSE)</f>
        <v>96</v>
      </c>
      <c r="Z106" s="265">
        <f>SUM(Y106:Y115)/X106</f>
        <v>0.43905626134301273</v>
      </c>
      <c r="AA106" s="261">
        <f t="shared" si="34"/>
        <v>765.27777777777771</v>
      </c>
      <c r="AB106" s="250">
        <f>VLOOKUP(D106,Forecast!B$1:L$27,11,FALSE)</f>
        <v>28</v>
      </c>
      <c r="AC106" s="265">
        <f>SUM(AB106:AB115)/AA106</f>
        <v>0.5488203266787659</v>
      </c>
      <c r="AD106" s="261">
        <f t="shared" si="35"/>
        <v>727.0138888888888</v>
      </c>
      <c r="AE106" s="250">
        <f>VLOOKUP(D106,Forecast!B$1:M$27,12,FALSE)</f>
        <v>28</v>
      </c>
      <c r="AF106" s="265">
        <f>SUM(AE106:AE115)/AD106</f>
        <v>0.57495462794918339</v>
      </c>
      <c r="AG106" s="261">
        <f t="shared" si="36"/>
        <v>918.33333333333326</v>
      </c>
      <c r="AH106" s="250">
        <f>VLOOKUP(D106,Forecast!B$1:N$27,13,FALSE)</f>
        <v>28</v>
      </c>
      <c r="AI106" s="265">
        <f>SUM(AH106:AH115)/AG106</f>
        <v>0.45517241379310347</v>
      </c>
      <c r="AJ106" s="287" t="s">
        <v>230</v>
      </c>
      <c r="AK106" s="325"/>
    </row>
    <row r="107" spans="2:37" ht="33" hidden="1" customHeight="1">
      <c r="B107" s="334"/>
      <c r="C107" s="279" t="s">
        <v>192</v>
      </c>
      <c r="D107" s="286">
        <v>186248900</v>
      </c>
      <c r="E107" s="284" t="s">
        <v>50</v>
      </c>
      <c r="F107" s="283"/>
      <c r="G107" s="283"/>
      <c r="H107" s="286">
        <v>1</v>
      </c>
      <c r="I107" s="273">
        <v>0.36</v>
      </c>
      <c r="J107" s="271">
        <v>0.95</v>
      </c>
      <c r="K107" s="263">
        <v>2</v>
      </c>
      <c r="L107" s="263">
        <v>7.25</v>
      </c>
      <c r="M107" s="260">
        <f t="shared" si="20"/>
        <v>14.5</v>
      </c>
      <c r="N107" s="260">
        <f t="shared" si="21"/>
        <v>38.263888888888886</v>
      </c>
      <c r="O107" s="261">
        <f t="shared" si="40"/>
        <v>994.86111111111109</v>
      </c>
      <c r="P107" s="250">
        <f>VLOOKUP(D107,Forecast!B$1:H$27,7,FALSE)</f>
        <v>575</v>
      </c>
      <c r="Q107" s="265"/>
      <c r="R107" s="261">
        <f t="shared" si="31"/>
        <v>727.0138888888888</v>
      </c>
      <c r="S107" s="250">
        <f>VLOOKUP(D107,Forecast!$B$1:$I$27,8,FALSE)</f>
        <v>364</v>
      </c>
      <c r="T107" s="265"/>
      <c r="U107" s="261">
        <f t="shared" si="32"/>
        <v>727.0138888888888</v>
      </c>
      <c r="V107" s="250">
        <f>VLOOKUP(D107,Forecast!B$1:J$27,9,FALSE)</f>
        <v>288</v>
      </c>
      <c r="W107" s="265"/>
      <c r="X107" s="261">
        <f t="shared" si="33"/>
        <v>956.59722222222217</v>
      </c>
      <c r="Y107" s="250">
        <f>VLOOKUP(D107,Forecast!B$1:K$27,10,FALSE)</f>
        <v>288</v>
      </c>
      <c r="Z107" s="265"/>
      <c r="AA107" s="261">
        <f t="shared" si="34"/>
        <v>765.27777777777771</v>
      </c>
      <c r="AB107" s="250">
        <f>VLOOKUP(D107,Forecast!B$1:L$27,11,FALSE)</f>
        <v>325</v>
      </c>
      <c r="AC107" s="265"/>
      <c r="AD107" s="261">
        <f t="shared" si="35"/>
        <v>727.0138888888888</v>
      </c>
      <c r="AE107" s="250">
        <f>VLOOKUP(D107,Forecast!B$1:M$27,12,FALSE)</f>
        <v>324</v>
      </c>
      <c r="AF107" s="265"/>
      <c r="AG107" s="261">
        <f t="shared" si="36"/>
        <v>918.33333333333326</v>
      </c>
      <c r="AH107" s="250">
        <f>VLOOKUP(D107,Forecast!B$1:N$27,13,FALSE)</f>
        <v>324</v>
      </c>
      <c r="AI107" s="265"/>
      <c r="AJ107" s="266"/>
      <c r="AK107" s="325"/>
    </row>
    <row r="108" spans="2:37" ht="33" hidden="1" customHeight="1">
      <c r="B108" s="334"/>
      <c r="C108" s="279" t="s">
        <v>192</v>
      </c>
      <c r="D108" s="286" t="s">
        <v>257</v>
      </c>
      <c r="E108" s="284" t="s">
        <v>50</v>
      </c>
      <c r="F108" s="283"/>
      <c r="G108" s="283"/>
      <c r="H108" s="286">
        <v>1</v>
      </c>
      <c r="I108" s="273">
        <v>0.36</v>
      </c>
      <c r="J108" s="271">
        <v>0.95</v>
      </c>
      <c r="K108" s="263">
        <v>2</v>
      </c>
      <c r="L108" s="263">
        <v>7.25</v>
      </c>
      <c r="M108" s="260">
        <f t="shared" si="20"/>
        <v>14.5</v>
      </c>
      <c r="N108" s="260">
        <f t="shared" si="21"/>
        <v>38.263888888888886</v>
      </c>
      <c r="O108" s="261">
        <f t="shared" si="40"/>
        <v>994.86111111111109</v>
      </c>
      <c r="P108" s="250">
        <f>VLOOKUP(D108,Forecast!B$1:H$27,7,FALSE)</f>
        <v>0</v>
      </c>
      <c r="Q108" s="265"/>
      <c r="R108" s="261">
        <f t="shared" si="31"/>
        <v>727.0138888888888</v>
      </c>
      <c r="S108" s="250">
        <f>VLOOKUP(D108,Forecast!$B$1:$I$27,8,FALSE)</f>
        <v>64</v>
      </c>
      <c r="T108" s="265"/>
      <c r="U108" s="261">
        <f t="shared" si="32"/>
        <v>727.0138888888888</v>
      </c>
      <c r="V108" s="250">
        <f>VLOOKUP(D108,Forecast!B$1:J$27,9,FALSE)</f>
        <v>32</v>
      </c>
      <c r="W108" s="265"/>
      <c r="X108" s="261">
        <f t="shared" si="33"/>
        <v>956.59722222222217</v>
      </c>
      <c r="Y108" s="250">
        <f>VLOOKUP(D108,Forecast!B$1:K$27,10,FALSE)</f>
        <v>24</v>
      </c>
      <c r="Z108" s="265"/>
      <c r="AA108" s="261">
        <f t="shared" si="34"/>
        <v>765.27777777777771</v>
      </c>
      <c r="AB108" s="250">
        <f>VLOOKUP(D108,Forecast!B$1:L$27,11,FALSE)</f>
        <v>42</v>
      </c>
      <c r="AC108" s="265"/>
      <c r="AD108" s="261">
        <f t="shared" si="35"/>
        <v>727.0138888888888</v>
      </c>
      <c r="AE108" s="250">
        <f>VLOOKUP(D108,Forecast!B$1:M$27,12,FALSE)</f>
        <v>42</v>
      </c>
      <c r="AF108" s="265"/>
      <c r="AG108" s="261">
        <f t="shared" si="36"/>
        <v>918.33333333333326</v>
      </c>
      <c r="AH108" s="250">
        <f>VLOOKUP(D108,Forecast!B$1:N$27,13,FALSE)</f>
        <v>42</v>
      </c>
      <c r="AI108" s="265"/>
      <c r="AJ108" s="266"/>
      <c r="AK108" s="325"/>
    </row>
    <row r="109" spans="2:37" ht="33" hidden="1" customHeight="1">
      <c r="B109" s="334"/>
      <c r="C109" s="279" t="s">
        <v>192</v>
      </c>
      <c r="D109" s="295" t="s">
        <v>275</v>
      </c>
      <c r="E109" s="284" t="s">
        <v>50</v>
      </c>
      <c r="F109" s="283"/>
      <c r="G109" s="283"/>
      <c r="H109" s="293">
        <v>1</v>
      </c>
      <c r="I109" s="273">
        <v>0.36</v>
      </c>
      <c r="J109" s="271">
        <v>0.95</v>
      </c>
      <c r="K109" s="263">
        <v>2</v>
      </c>
      <c r="L109" s="263">
        <v>7.25</v>
      </c>
      <c r="M109" s="260">
        <f t="shared" ref="M109" si="53">H109*K109*L109</f>
        <v>14.5</v>
      </c>
      <c r="N109" s="260">
        <f t="shared" ref="N109" si="54">(M109/I109)*J109</f>
        <v>38.263888888888886</v>
      </c>
      <c r="O109" s="261">
        <f t="shared" ref="O109" si="55">N109*$O$2</f>
        <v>994.86111111111109</v>
      </c>
      <c r="P109" s="250">
        <f>VLOOKUP(D109,Forecast!B$1:H$27,7,FALSE)</f>
        <v>0</v>
      </c>
      <c r="Q109" s="265"/>
      <c r="R109" s="261">
        <f t="shared" si="31"/>
        <v>727.0138888888888</v>
      </c>
      <c r="S109" s="250">
        <f>VLOOKUP(D109,Forecast!$B$1:$I$27,8,FALSE)</f>
        <v>21</v>
      </c>
      <c r="T109" s="265"/>
      <c r="U109" s="261">
        <f t="shared" si="32"/>
        <v>727.0138888888888</v>
      </c>
      <c r="V109" s="250">
        <f>VLOOKUP(D109,Forecast!B$1:J$27,9,FALSE)</f>
        <v>16</v>
      </c>
      <c r="W109" s="265"/>
      <c r="X109" s="261">
        <f t="shared" si="33"/>
        <v>956.59722222222217</v>
      </c>
      <c r="Y109" s="250">
        <f>VLOOKUP(D109,Forecast!B$1:K$27,10,FALSE)</f>
        <v>12</v>
      </c>
      <c r="Z109" s="265"/>
      <c r="AA109" s="261">
        <f t="shared" si="34"/>
        <v>765.27777777777771</v>
      </c>
      <c r="AB109" s="250">
        <f>VLOOKUP(D109,Forecast!B$1:L$27,11,FALSE)</f>
        <v>25</v>
      </c>
      <c r="AC109" s="265"/>
      <c r="AD109" s="261">
        <f t="shared" si="35"/>
        <v>727.0138888888888</v>
      </c>
      <c r="AE109" s="250">
        <f>VLOOKUP(D109,Forecast!B$1:M$27,12,FALSE)</f>
        <v>24</v>
      </c>
      <c r="AF109" s="265"/>
      <c r="AG109" s="261">
        <f t="shared" si="36"/>
        <v>918.33333333333326</v>
      </c>
      <c r="AH109" s="250">
        <f>VLOOKUP(D109,Forecast!B$1:N$27,13,FALSE)</f>
        <v>24</v>
      </c>
      <c r="AI109" s="265"/>
      <c r="AJ109" s="266"/>
      <c r="AK109" s="325"/>
    </row>
    <row r="110" spans="2:37" ht="33" hidden="1" customHeight="1">
      <c r="B110" s="334"/>
      <c r="C110" s="279" t="s">
        <v>231</v>
      </c>
      <c r="D110" s="286" t="s">
        <v>279</v>
      </c>
      <c r="E110" s="284" t="s">
        <v>50</v>
      </c>
      <c r="F110" s="283"/>
      <c r="G110" s="283"/>
      <c r="H110" s="286">
        <v>1</v>
      </c>
      <c r="I110" s="273">
        <v>0.36</v>
      </c>
      <c r="J110" s="271">
        <v>0.95</v>
      </c>
      <c r="K110" s="263">
        <v>2</v>
      </c>
      <c r="L110" s="263">
        <v>7.25</v>
      </c>
      <c r="M110" s="260">
        <f t="shared" si="20"/>
        <v>14.5</v>
      </c>
      <c r="N110" s="260">
        <f t="shared" si="21"/>
        <v>38.263888888888886</v>
      </c>
      <c r="O110" s="261">
        <f t="shared" si="40"/>
        <v>994.86111111111109</v>
      </c>
      <c r="P110" s="250">
        <v>2</v>
      </c>
      <c r="Q110" s="265"/>
      <c r="R110" s="261">
        <f t="shared" si="31"/>
        <v>727.0138888888888</v>
      </c>
      <c r="S110" s="250">
        <v>0</v>
      </c>
      <c r="T110" s="265"/>
      <c r="U110" s="261">
        <f t="shared" si="32"/>
        <v>727.0138888888888</v>
      </c>
      <c r="V110" s="250">
        <v>0</v>
      </c>
      <c r="W110" s="265"/>
      <c r="X110" s="261">
        <f t="shared" si="33"/>
        <v>956.59722222222217</v>
      </c>
      <c r="Y110" s="250">
        <v>0</v>
      </c>
      <c r="Z110" s="265"/>
      <c r="AA110" s="261">
        <f t="shared" si="34"/>
        <v>765.27777777777771</v>
      </c>
      <c r="AB110" s="250">
        <v>0</v>
      </c>
      <c r="AC110" s="265"/>
      <c r="AD110" s="261">
        <f t="shared" si="35"/>
        <v>727.0138888888888</v>
      </c>
      <c r="AE110" s="250">
        <v>0</v>
      </c>
      <c r="AF110" s="265"/>
      <c r="AG110" s="261">
        <f t="shared" si="36"/>
        <v>918.33333333333326</v>
      </c>
      <c r="AH110" s="250">
        <v>0</v>
      </c>
      <c r="AI110" s="265"/>
      <c r="AJ110" s="266"/>
      <c r="AK110" s="325"/>
    </row>
    <row r="111" spans="2:37" ht="33" hidden="1" customHeight="1">
      <c r="B111" s="334"/>
      <c r="C111" s="279" t="s">
        <v>231</v>
      </c>
      <c r="D111" s="286" t="s">
        <v>280</v>
      </c>
      <c r="E111" s="284" t="s">
        <v>50</v>
      </c>
      <c r="F111" s="283"/>
      <c r="G111" s="283"/>
      <c r="H111" s="286">
        <v>1</v>
      </c>
      <c r="I111" s="273">
        <v>0.36</v>
      </c>
      <c r="J111" s="271">
        <v>0.95</v>
      </c>
      <c r="K111" s="263">
        <v>2</v>
      </c>
      <c r="L111" s="263">
        <v>7.25</v>
      </c>
      <c r="M111" s="260">
        <f t="shared" si="20"/>
        <v>14.5</v>
      </c>
      <c r="N111" s="260">
        <f t="shared" si="21"/>
        <v>38.263888888888886</v>
      </c>
      <c r="O111" s="261">
        <f t="shared" si="40"/>
        <v>994.86111111111109</v>
      </c>
      <c r="P111" s="250">
        <v>1</v>
      </c>
      <c r="Q111" s="265"/>
      <c r="R111" s="261">
        <f t="shared" si="31"/>
        <v>727.0138888888888</v>
      </c>
      <c r="S111" s="250">
        <v>0</v>
      </c>
      <c r="T111" s="265"/>
      <c r="U111" s="261">
        <f t="shared" si="32"/>
        <v>727.0138888888888</v>
      </c>
      <c r="V111" s="250">
        <v>0</v>
      </c>
      <c r="W111" s="265"/>
      <c r="X111" s="261">
        <f t="shared" si="33"/>
        <v>956.59722222222217</v>
      </c>
      <c r="Y111" s="250">
        <v>0</v>
      </c>
      <c r="Z111" s="265"/>
      <c r="AA111" s="261">
        <f t="shared" si="34"/>
        <v>765.27777777777771</v>
      </c>
      <c r="AB111" s="250">
        <v>0</v>
      </c>
      <c r="AC111" s="265"/>
      <c r="AD111" s="261">
        <f t="shared" si="35"/>
        <v>727.0138888888888</v>
      </c>
      <c r="AE111" s="250">
        <v>0</v>
      </c>
      <c r="AF111" s="265"/>
      <c r="AG111" s="261">
        <f t="shared" si="36"/>
        <v>918.33333333333326</v>
      </c>
      <c r="AH111" s="250">
        <v>0</v>
      </c>
      <c r="AI111" s="265"/>
      <c r="AJ111" s="266"/>
      <c r="AK111" s="325"/>
    </row>
    <row r="112" spans="2:37" ht="33" hidden="1" customHeight="1">
      <c r="B112" s="334"/>
      <c r="C112" s="279" t="s">
        <v>231</v>
      </c>
      <c r="D112" s="286" t="s">
        <v>237</v>
      </c>
      <c r="E112" s="284" t="s">
        <v>50</v>
      </c>
      <c r="F112" s="283"/>
      <c r="G112" s="283"/>
      <c r="H112" s="286">
        <v>1</v>
      </c>
      <c r="I112" s="273">
        <v>0.36</v>
      </c>
      <c r="J112" s="271">
        <v>0.95</v>
      </c>
      <c r="K112" s="263">
        <v>2</v>
      </c>
      <c r="L112" s="263">
        <v>7.25</v>
      </c>
      <c r="M112" s="260">
        <f t="shared" si="20"/>
        <v>14.5</v>
      </c>
      <c r="N112" s="260">
        <f t="shared" si="21"/>
        <v>38.263888888888886</v>
      </c>
      <c r="O112" s="261">
        <f t="shared" si="40"/>
        <v>994.86111111111109</v>
      </c>
      <c r="P112" s="250">
        <v>0</v>
      </c>
      <c r="Q112" s="265"/>
      <c r="R112" s="261">
        <f t="shared" si="31"/>
        <v>727.0138888888888</v>
      </c>
      <c r="S112" s="250">
        <v>0</v>
      </c>
      <c r="T112" s="265"/>
      <c r="U112" s="261">
        <f t="shared" si="32"/>
        <v>727.0138888888888</v>
      </c>
      <c r="V112" s="250">
        <v>0</v>
      </c>
      <c r="W112" s="265"/>
      <c r="X112" s="261">
        <f t="shared" si="33"/>
        <v>956.59722222222217</v>
      </c>
      <c r="Y112" s="250">
        <v>0</v>
      </c>
      <c r="Z112" s="265"/>
      <c r="AA112" s="261">
        <f t="shared" si="34"/>
        <v>765.27777777777771</v>
      </c>
      <c r="AB112" s="250">
        <v>0</v>
      </c>
      <c r="AC112" s="265"/>
      <c r="AD112" s="261">
        <f t="shared" si="35"/>
        <v>727.0138888888888</v>
      </c>
      <c r="AE112" s="250">
        <v>0</v>
      </c>
      <c r="AF112" s="265"/>
      <c r="AG112" s="261">
        <f t="shared" si="36"/>
        <v>918.33333333333326</v>
      </c>
      <c r="AH112" s="250">
        <v>0</v>
      </c>
      <c r="AI112" s="265"/>
      <c r="AJ112" s="266"/>
      <c r="AK112" s="325"/>
    </row>
    <row r="113" spans="2:37" ht="33" hidden="1" customHeight="1">
      <c r="B113" s="334"/>
      <c r="C113" s="279" t="s">
        <v>231</v>
      </c>
      <c r="D113" s="286">
        <v>205001027</v>
      </c>
      <c r="E113" s="284" t="s">
        <v>50</v>
      </c>
      <c r="F113" s="283"/>
      <c r="G113" s="283"/>
      <c r="H113" s="286">
        <v>1</v>
      </c>
      <c r="I113" s="273">
        <v>0.36</v>
      </c>
      <c r="J113" s="271">
        <v>0.95</v>
      </c>
      <c r="K113" s="263">
        <v>2</v>
      </c>
      <c r="L113" s="263">
        <v>7.25</v>
      </c>
      <c r="M113" s="260">
        <f t="shared" si="20"/>
        <v>14.5</v>
      </c>
      <c r="N113" s="260">
        <f>(M113/I113)*J113</f>
        <v>38.263888888888886</v>
      </c>
      <c r="O113" s="261">
        <f t="shared" si="40"/>
        <v>994.86111111111109</v>
      </c>
      <c r="P113" s="250">
        <v>20</v>
      </c>
      <c r="Q113" s="265"/>
      <c r="R113" s="261">
        <f t="shared" si="31"/>
        <v>727.0138888888888</v>
      </c>
      <c r="S113" s="250">
        <v>0</v>
      </c>
      <c r="T113" s="265"/>
      <c r="U113" s="261">
        <f t="shared" si="32"/>
        <v>727.0138888888888</v>
      </c>
      <c r="V113" s="250">
        <v>0</v>
      </c>
      <c r="W113" s="265"/>
      <c r="X113" s="261">
        <f t="shared" si="33"/>
        <v>956.59722222222217</v>
      </c>
      <c r="Y113" s="250">
        <v>0</v>
      </c>
      <c r="Z113" s="265"/>
      <c r="AA113" s="261">
        <f t="shared" si="34"/>
        <v>765.27777777777771</v>
      </c>
      <c r="AB113" s="250">
        <v>0</v>
      </c>
      <c r="AC113" s="265"/>
      <c r="AD113" s="261">
        <f t="shared" si="35"/>
        <v>727.0138888888888</v>
      </c>
      <c r="AE113" s="250">
        <v>0</v>
      </c>
      <c r="AF113" s="265"/>
      <c r="AG113" s="261">
        <f t="shared" si="36"/>
        <v>918.33333333333326</v>
      </c>
      <c r="AH113" s="250">
        <v>0</v>
      </c>
      <c r="AI113" s="265"/>
      <c r="AJ113" s="266"/>
      <c r="AK113" s="325"/>
    </row>
    <row r="114" spans="2:37" ht="33" hidden="1" customHeight="1">
      <c r="B114" s="334"/>
      <c r="C114" s="279" t="s">
        <v>231</v>
      </c>
      <c r="D114" s="295" t="s">
        <v>289</v>
      </c>
      <c r="E114" s="284" t="s">
        <v>50</v>
      </c>
      <c r="F114" s="283"/>
      <c r="G114" s="283"/>
      <c r="H114" s="286">
        <v>1</v>
      </c>
      <c r="I114" s="273">
        <v>0.36</v>
      </c>
      <c r="J114" s="271">
        <v>0.95</v>
      </c>
      <c r="K114" s="263">
        <v>2</v>
      </c>
      <c r="L114" s="263">
        <v>7.25</v>
      </c>
      <c r="M114" s="260">
        <f t="shared" si="20"/>
        <v>14.5</v>
      </c>
      <c r="N114" s="260">
        <f>(M114/I114)*J114</f>
        <v>38.263888888888886</v>
      </c>
      <c r="O114" s="261">
        <f t="shared" si="40"/>
        <v>994.86111111111109</v>
      </c>
      <c r="P114" s="250">
        <v>5</v>
      </c>
      <c r="Q114" s="265"/>
      <c r="R114" s="261">
        <f t="shared" si="31"/>
        <v>727.0138888888888</v>
      </c>
      <c r="S114" s="250">
        <v>0</v>
      </c>
      <c r="T114" s="265"/>
      <c r="U114" s="261">
        <f t="shared" si="32"/>
        <v>727.0138888888888</v>
      </c>
      <c r="V114" s="250">
        <v>0</v>
      </c>
      <c r="W114" s="265"/>
      <c r="X114" s="261">
        <f t="shared" si="33"/>
        <v>956.59722222222217</v>
      </c>
      <c r="Y114" s="250">
        <v>0</v>
      </c>
      <c r="Z114" s="265"/>
      <c r="AA114" s="261">
        <f t="shared" si="34"/>
        <v>765.27777777777771</v>
      </c>
      <c r="AB114" s="250">
        <v>0</v>
      </c>
      <c r="AC114" s="265"/>
      <c r="AD114" s="261">
        <f t="shared" si="35"/>
        <v>727.0138888888888</v>
      </c>
      <c r="AE114" s="250">
        <v>0</v>
      </c>
      <c r="AF114" s="265"/>
      <c r="AG114" s="261">
        <f t="shared" si="36"/>
        <v>918.33333333333326</v>
      </c>
      <c r="AH114" s="250">
        <v>0</v>
      </c>
      <c r="AI114" s="265"/>
      <c r="AJ114" s="266"/>
      <c r="AK114" s="325"/>
    </row>
    <row r="115" spans="2:37" ht="33" hidden="1" customHeight="1">
      <c r="B115" s="334"/>
      <c r="C115" s="279" t="s">
        <v>231</v>
      </c>
      <c r="D115" s="295" t="s">
        <v>290</v>
      </c>
      <c r="E115" s="284" t="s">
        <v>50</v>
      </c>
      <c r="F115" s="283"/>
      <c r="G115" s="283"/>
      <c r="H115" s="286">
        <v>1</v>
      </c>
      <c r="I115" s="273">
        <v>0.36</v>
      </c>
      <c r="J115" s="271">
        <v>0.95</v>
      </c>
      <c r="K115" s="263">
        <v>2</v>
      </c>
      <c r="L115" s="263">
        <v>7.25</v>
      </c>
      <c r="M115" s="260">
        <f t="shared" si="20"/>
        <v>14.5</v>
      </c>
      <c r="N115" s="260">
        <f>(M115/I115)*J115</f>
        <v>38.263888888888886</v>
      </c>
      <c r="O115" s="261">
        <f t="shared" si="40"/>
        <v>994.86111111111109</v>
      </c>
      <c r="P115" s="250">
        <v>0</v>
      </c>
      <c r="Q115" s="265"/>
      <c r="R115" s="261">
        <f t="shared" si="31"/>
        <v>727.0138888888888</v>
      </c>
      <c r="S115" s="250">
        <v>0</v>
      </c>
      <c r="T115" s="265"/>
      <c r="U115" s="261">
        <f t="shared" si="32"/>
        <v>727.0138888888888</v>
      </c>
      <c r="V115" s="250">
        <v>0</v>
      </c>
      <c r="W115" s="265"/>
      <c r="X115" s="261">
        <f t="shared" si="33"/>
        <v>956.59722222222217</v>
      </c>
      <c r="Y115" s="250">
        <v>0</v>
      </c>
      <c r="Z115" s="265"/>
      <c r="AA115" s="261">
        <f t="shared" si="34"/>
        <v>765.27777777777771</v>
      </c>
      <c r="AB115" s="250">
        <v>0</v>
      </c>
      <c r="AC115" s="265"/>
      <c r="AD115" s="261">
        <f t="shared" si="35"/>
        <v>727.0138888888888</v>
      </c>
      <c r="AE115" s="250">
        <v>0</v>
      </c>
      <c r="AF115" s="265"/>
      <c r="AG115" s="261">
        <f t="shared" si="36"/>
        <v>918.33333333333326</v>
      </c>
      <c r="AH115" s="250">
        <v>0</v>
      </c>
      <c r="AI115" s="265"/>
      <c r="AJ115" s="266"/>
      <c r="AK115" s="325"/>
    </row>
    <row r="116" spans="2:37" s="229" customFormat="1" ht="33" customHeight="1">
      <c r="B116" s="332" t="s">
        <v>13</v>
      </c>
      <c r="C116" s="279" t="s">
        <v>192</v>
      </c>
      <c r="D116" s="286" t="s">
        <v>250</v>
      </c>
      <c r="E116" s="284" t="s">
        <v>51</v>
      </c>
      <c r="F116" s="283"/>
      <c r="G116" s="283"/>
      <c r="H116" s="286">
        <v>1</v>
      </c>
      <c r="I116" s="273">
        <v>0.33</v>
      </c>
      <c r="J116" s="271">
        <v>0.95</v>
      </c>
      <c r="K116" s="263">
        <v>2</v>
      </c>
      <c r="L116" s="263">
        <v>7.25</v>
      </c>
      <c r="M116" s="260">
        <f t="shared" si="20"/>
        <v>14.5</v>
      </c>
      <c r="N116" s="260">
        <f t="shared" si="21"/>
        <v>41.742424242424242</v>
      </c>
      <c r="O116" s="261">
        <f t="shared" si="40"/>
        <v>1085.3030303030303</v>
      </c>
      <c r="P116" s="250">
        <f>VLOOKUP(D116,Forecast!B$1:H$27,7,FALSE)</f>
        <v>38</v>
      </c>
      <c r="Q116" s="318">
        <f>SUM(P116:P130)/O116</f>
        <v>0.82004746614546986</v>
      </c>
      <c r="R116" s="261">
        <f t="shared" si="31"/>
        <v>793.10606060606062</v>
      </c>
      <c r="S116" s="250">
        <f>VLOOKUP(D116,Forecast!$B$1:$I$27,8,FALSE)</f>
        <v>26</v>
      </c>
      <c r="T116" s="318">
        <f>SUM(S116:S130)/R116</f>
        <v>0.76030184353806474</v>
      </c>
      <c r="U116" s="261">
        <f t="shared" si="32"/>
        <v>793.10606060606062</v>
      </c>
      <c r="V116" s="250">
        <f>VLOOKUP(D116,Forecast!B$1:J$27,9,FALSE)</f>
        <v>16</v>
      </c>
      <c r="W116" s="318">
        <f>SUM(V116:V130)/U116</f>
        <v>0.56486770465182923</v>
      </c>
      <c r="X116" s="261">
        <f t="shared" si="33"/>
        <v>1043.560606060606</v>
      </c>
      <c r="Y116" s="250">
        <f>VLOOKUP(D116,Forecast!B$1:K$27,10,FALSE)</f>
        <v>16</v>
      </c>
      <c r="Z116" s="318">
        <f>SUM(Y116:Y130)/X116</f>
        <v>0.41780036297640655</v>
      </c>
      <c r="AA116" s="261">
        <f t="shared" si="34"/>
        <v>834.84848484848487</v>
      </c>
      <c r="AB116" s="250">
        <f>VLOOKUP(D116,Forecast!B$1:L$27,11,FALSE)</f>
        <v>22</v>
      </c>
      <c r="AC116" s="318">
        <f>SUM(AB116:AB130)/AA116</f>
        <v>0.62166969147005446</v>
      </c>
      <c r="AD116" s="261">
        <f t="shared" si="35"/>
        <v>793.10606060606062</v>
      </c>
      <c r="AE116" s="250">
        <f>VLOOKUP(D116,Forecast!B$1:M$27,12,FALSE)</f>
        <v>22</v>
      </c>
      <c r="AF116" s="318">
        <f>SUM(AE116:AE130)/AD116</f>
        <v>0.65312828350367746</v>
      </c>
      <c r="AG116" s="261">
        <f t="shared" si="36"/>
        <v>1001.8181818181818</v>
      </c>
      <c r="AH116" s="250">
        <f>VLOOKUP(D116,Forecast!B$1:N$27,13,FALSE)</f>
        <v>22</v>
      </c>
      <c r="AI116" s="318">
        <f>SUM(AH116:AH130)/AG116</f>
        <v>0.51406533575317603</v>
      </c>
      <c r="AJ116" s="287" t="s">
        <v>230</v>
      </c>
      <c r="AK116" s="325"/>
    </row>
    <row r="117" spans="2:37" s="229" customFormat="1" ht="33" hidden="1" customHeight="1">
      <c r="B117" s="332"/>
      <c r="C117" s="279" t="s">
        <v>192</v>
      </c>
      <c r="D117" s="286">
        <v>186299800</v>
      </c>
      <c r="E117" s="284" t="s">
        <v>51</v>
      </c>
      <c r="F117" s="283"/>
      <c r="G117" s="283"/>
      <c r="H117" s="286">
        <v>1</v>
      </c>
      <c r="I117" s="273">
        <v>0.33</v>
      </c>
      <c r="J117" s="271">
        <v>0.95</v>
      </c>
      <c r="K117" s="263">
        <v>2</v>
      </c>
      <c r="L117" s="263">
        <v>7.25</v>
      </c>
      <c r="M117" s="260">
        <f t="shared" si="20"/>
        <v>14.5</v>
      </c>
      <c r="N117" s="260">
        <f t="shared" si="21"/>
        <v>41.742424242424242</v>
      </c>
      <c r="O117" s="261">
        <f t="shared" si="40"/>
        <v>1085.3030303030303</v>
      </c>
      <c r="P117" s="250">
        <f>VLOOKUP(D117,Forecast!B$1:H$27,7,FALSE)</f>
        <v>438</v>
      </c>
      <c r="Q117" s="262"/>
      <c r="R117" s="261">
        <f t="shared" si="31"/>
        <v>793.10606060606062</v>
      </c>
      <c r="S117" s="250">
        <f>VLOOKUP(D117,Forecast!$B$1:$I$27,8,FALSE)</f>
        <v>232</v>
      </c>
      <c r="T117" s="262"/>
      <c r="U117" s="261">
        <f t="shared" si="32"/>
        <v>793.10606060606062</v>
      </c>
      <c r="V117" s="250">
        <f>VLOOKUP(D117,Forecast!B$1:J$27,9,FALSE)</f>
        <v>184</v>
      </c>
      <c r="W117" s="262"/>
      <c r="X117" s="261">
        <f t="shared" si="33"/>
        <v>1043.560606060606</v>
      </c>
      <c r="Y117" s="250">
        <f>VLOOKUP(D117,Forecast!B$1:K$27,10,FALSE)</f>
        <v>184</v>
      </c>
      <c r="Z117" s="262"/>
      <c r="AA117" s="261">
        <f t="shared" si="34"/>
        <v>834.84848484848487</v>
      </c>
      <c r="AB117" s="250">
        <f>VLOOKUP(D117,Forecast!B$1:L$27,11,FALSE)</f>
        <v>202</v>
      </c>
      <c r="AC117" s="262"/>
      <c r="AD117" s="261">
        <f t="shared" si="35"/>
        <v>793.10606060606062</v>
      </c>
      <c r="AE117" s="250">
        <f>VLOOKUP(D117,Forecast!B$1:M$27,12,FALSE)</f>
        <v>202</v>
      </c>
      <c r="AF117" s="262"/>
      <c r="AG117" s="261">
        <f t="shared" si="36"/>
        <v>1001.8181818181818</v>
      </c>
      <c r="AH117" s="250">
        <f>VLOOKUP(D117,Forecast!B$1:N$27,13,FALSE)</f>
        <v>202</v>
      </c>
      <c r="AI117" s="262"/>
      <c r="AJ117" s="272"/>
      <c r="AK117" s="325"/>
    </row>
    <row r="118" spans="2:37" s="229" customFormat="1" ht="33" hidden="1" customHeight="1">
      <c r="B118" s="332"/>
      <c r="C118" s="279" t="s">
        <v>192</v>
      </c>
      <c r="D118" s="286" t="s">
        <v>253</v>
      </c>
      <c r="E118" s="284" t="s">
        <v>51</v>
      </c>
      <c r="F118" s="283"/>
      <c r="G118" s="283"/>
      <c r="H118" s="286">
        <v>1</v>
      </c>
      <c r="I118" s="273">
        <v>0.33</v>
      </c>
      <c r="J118" s="271">
        <v>0.95</v>
      </c>
      <c r="K118" s="263">
        <v>2</v>
      </c>
      <c r="L118" s="263">
        <v>7.25</v>
      </c>
      <c r="M118" s="260">
        <f t="shared" si="20"/>
        <v>14.5</v>
      </c>
      <c r="N118" s="260">
        <f t="shared" si="21"/>
        <v>41.742424242424242</v>
      </c>
      <c r="O118" s="261">
        <f t="shared" si="40"/>
        <v>1085.3030303030303</v>
      </c>
      <c r="P118" s="250">
        <f>VLOOKUP(D118,Forecast!B$1:H$27,7,FALSE)</f>
        <v>146</v>
      </c>
      <c r="Q118" s="262"/>
      <c r="R118" s="261">
        <f t="shared" si="31"/>
        <v>793.10606060606062</v>
      </c>
      <c r="S118" s="250">
        <f>VLOOKUP(D118,Forecast!$B$1:$I$27,8,FALSE)</f>
        <v>112</v>
      </c>
      <c r="T118" s="262"/>
      <c r="U118" s="261">
        <f t="shared" si="32"/>
        <v>793.10606060606062</v>
      </c>
      <c r="V118" s="250">
        <f>VLOOKUP(D118,Forecast!B$1:J$27,9,FALSE)</f>
        <v>88</v>
      </c>
      <c r="W118" s="262"/>
      <c r="X118" s="261">
        <f t="shared" si="33"/>
        <v>1043.560606060606</v>
      </c>
      <c r="Y118" s="250">
        <f>VLOOKUP(D118,Forecast!B$1:K$27,10,FALSE)</f>
        <v>72</v>
      </c>
      <c r="Z118" s="262"/>
      <c r="AA118" s="261">
        <f t="shared" si="34"/>
        <v>834.84848484848487</v>
      </c>
      <c r="AB118" s="250">
        <f>VLOOKUP(D118,Forecast!B$1:L$27,11,FALSE)</f>
        <v>95</v>
      </c>
      <c r="AC118" s="262"/>
      <c r="AD118" s="261">
        <f t="shared" si="35"/>
        <v>793.10606060606062</v>
      </c>
      <c r="AE118" s="250">
        <f>VLOOKUP(D118,Forecast!B$1:M$27,12,FALSE)</f>
        <v>95</v>
      </c>
      <c r="AF118" s="262"/>
      <c r="AG118" s="261">
        <f t="shared" si="36"/>
        <v>1001.8181818181818</v>
      </c>
      <c r="AH118" s="250">
        <f>VLOOKUP(D118,Forecast!B$1:N$27,13,FALSE)</f>
        <v>95</v>
      </c>
      <c r="AI118" s="262"/>
      <c r="AJ118" s="272"/>
      <c r="AK118" s="325"/>
    </row>
    <row r="119" spans="2:37" s="229" customFormat="1" ht="33" hidden="1" customHeight="1">
      <c r="B119" s="332"/>
      <c r="C119" s="279" t="s">
        <v>192</v>
      </c>
      <c r="D119" s="286" t="s">
        <v>254</v>
      </c>
      <c r="E119" s="284" t="s">
        <v>51</v>
      </c>
      <c r="F119" s="283"/>
      <c r="G119" s="283"/>
      <c r="H119" s="286">
        <v>1</v>
      </c>
      <c r="I119" s="273">
        <v>0.33</v>
      </c>
      <c r="J119" s="271">
        <v>0.95</v>
      </c>
      <c r="K119" s="263">
        <v>2</v>
      </c>
      <c r="L119" s="263">
        <v>7.25</v>
      </c>
      <c r="M119" s="260">
        <f t="shared" si="20"/>
        <v>14.5</v>
      </c>
      <c r="N119" s="260">
        <f t="shared" si="21"/>
        <v>41.742424242424242</v>
      </c>
      <c r="O119" s="261">
        <f t="shared" si="40"/>
        <v>1085.3030303030303</v>
      </c>
      <c r="P119" s="250">
        <f>VLOOKUP(D119,Forecast!B$1:H$27,7,FALSE)</f>
        <v>212</v>
      </c>
      <c r="Q119" s="262"/>
      <c r="R119" s="261">
        <f t="shared" si="31"/>
        <v>793.10606060606062</v>
      </c>
      <c r="S119" s="250">
        <f>VLOOKUP(D119,Forecast!$B$1:$I$27,8,FALSE)</f>
        <v>116</v>
      </c>
      <c r="T119" s="262"/>
      <c r="U119" s="261">
        <f t="shared" si="32"/>
        <v>793.10606060606062</v>
      </c>
      <c r="V119" s="250">
        <f>VLOOKUP(D119,Forecast!B$1:J$27,9,FALSE)</f>
        <v>88</v>
      </c>
      <c r="W119" s="262"/>
      <c r="X119" s="261">
        <f t="shared" si="33"/>
        <v>1043.560606060606</v>
      </c>
      <c r="Y119" s="250">
        <f>VLOOKUP(D119,Forecast!B$1:K$27,10,FALSE)</f>
        <v>96</v>
      </c>
      <c r="Z119" s="262"/>
      <c r="AA119" s="261">
        <f t="shared" si="34"/>
        <v>834.84848484848487</v>
      </c>
      <c r="AB119" s="250">
        <f>VLOOKUP(D119,Forecast!B$1:L$27,11,FALSE)</f>
        <v>94</v>
      </c>
      <c r="AC119" s="262"/>
      <c r="AD119" s="261">
        <f t="shared" si="35"/>
        <v>793.10606060606062</v>
      </c>
      <c r="AE119" s="250">
        <f>VLOOKUP(D119,Forecast!B$1:M$27,12,FALSE)</f>
        <v>94</v>
      </c>
      <c r="AF119" s="262"/>
      <c r="AG119" s="261">
        <f t="shared" si="36"/>
        <v>1001.8181818181818</v>
      </c>
      <c r="AH119" s="250">
        <f>VLOOKUP(D119,Forecast!B$1:N$27,13,FALSE)</f>
        <v>93</v>
      </c>
      <c r="AI119" s="262"/>
      <c r="AJ119" s="272"/>
      <c r="AK119" s="325"/>
    </row>
    <row r="120" spans="2:37" s="229" customFormat="1" ht="33" hidden="1" customHeight="1">
      <c r="B120" s="332"/>
      <c r="C120" s="279" t="s">
        <v>192</v>
      </c>
      <c r="D120" s="286" t="s">
        <v>262</v>
      </c>
      <c r="E120" s="284" t="s">
        <v>51</v>
      </c>
      <c r="F120" s="283"/>
      <c r="G120" s="283"/>
      <c r="H120" s="286">
        <v>1</v>
      </c>
      <c r="I120" s="273">
        <v>0.33</v>
      </c>
      <c r="J120" s="271">
        <v>0.95</v>
      </c>
      <c r="K120" s="263">
        <v>2</v>
      </c>
      <c r="L120" s="263">
        <v>7.25</v>
      </c>
      <c r="M120" s="260">
        <f t="shared" ref="M120" si="56">H120*K120*L120</f>
        <v>14.5</v>
      </c>
      <c r="N120" s="260">
        <f t="shared" ref="N120" si="57">(M120/I120)*J120</f>
        <v>41.742424242424242</v>
      </c>
      <c r="O120" s="261">
        <f t="shared" ref="O120" si="58">N120*$O$2</f>
        <v>1085.3030303030303</v>
      </c>
      <c r="P120" s="250">
        <f>VLOOKUP(D120,Forecast!B$1:H$27,7,FALSE)</f>
        <v>34</v>
      </c>
      <c r="Q120" s="262"/>
      <c r="R120" s="261">
        <f t="shared" si="31"/>
        <v>793.10606060606062</v>
      </c>
      <c r="S120" s="250">
        <f>VLOOKUP(D120,Forecast!$B$1:$I$27,8,FALSE)</f>
        <v>32</v>
      </c>
      <c r="T120" s="262"/>
      <c r="U120" s="261">
        <f t="shared" si="32"/>
        <v>793.10606060606062</v>
      </c>
      <c r="V120" s="250">
        <f>VLOOKUP(D120,Forecast!B$1:J$27,9,FALSE)</f>
        <v>24</v>
      </c>
      <c r="W120" s="262"/>
      <c r="X120" s="261">
        <f t="shared" si="33"/>
        <v>1043.560606060606</v>
      </c>
      <c r="Y120" s="250">
        <f>VLOOKUP(D120,Forecast!B$1:K$27,10,FALSE)</f>
        <v>24</v>
      </c>
      <c r="Z120" s="262"/>
      <c r="AA120" s="261">
        <f t="shared" si="34"/>
        <v>834.84848484848487</v>
      </c>
      <c r="AB120" s="250">
        <f>VLOOKUP(D120,Forecast!B$1:L$27,11,FALSE)</f>
        <v>28</v>
      </c>
      <c r="AC120" s="262"/>
      <c r="AD120" s="261">
        <f t="shared" si="35"/>
        <v>793.10606060606062</v>
      </c>
      <c r="AE120" s="250">
        <f>VLOOKUP(D120,Forecast!B$1:M$27,12,FALSE)</f>
        <v>28</v>
      </c>
      <c r="AF120" s="262"/>
      <c r="AG120" s="261">
        <f t="shared" si="36"/>
        <v>1001.8181818181818</v>
      </c>
      <c r="AH120" s="250">
        <f>VLOOKUP(D120,Forecast!B$1:N$27,13,FALSE)</f>
        <v>28</v>
      </c>
      <c r="AI120" s="262"/>
      <c r="AJ120" s="272"/>
      <c r="AK120" s="325"/>
    </row>
    <row r="121" spans="2:37" s="229" customFormat="1" ht="33" hidden="1" customHeight="1">
      <c r="B121" s="332"/>
      <c r="C121" s="279" t="s">
        <v>192</v>
      </c>
      <c r="D121" s="286" t="s">
        <v>255</v>
      </c>
      <c r="E121" s="284" t="s">
        <v>51</v>
      </c>
      <c r="F121" s="283"/>
      <c r="G121" s="283"/>
      <c r="H121" s="286">
        <v>1</v>
      </c>
      <c r="I121" s="273">
        <v>0.33</v>
      </c>
      <c r="J121" s="271">
        <v>0.95</v>
      </c>
      <c r="K121" s="263">
        <v>2</v>
      </c>
      <c r="L121" s="263">
        <v>7.25</v>
      </c>
      <c r="M121" s="260">
        <f t="shared" si="20"/>
        <v>14.5</v>
      </c>
      <c r="N121" s="260">
        <f t="shared" si="21"/>
        <v>41.742424242424242</v>
      </c>
      <c r="O121" s="261">
        <f t="shared" si="40"/>
        <v>1085.3030303030303</v>
      </c>
      <c r="P121" s="250">
        <f>VLOOKUP(D121,Forecast!B$1:H$27,7,FALSE)</f>
        <v>6</v>
      </c>
      <c r="Q121" s="262"/>
      <c r="R121" s="261">
        <f t="shared" si="31"/>
        <v>793.10606060606062</v>
      </c>
      <c r="S121" s="250">
        <f>VLOOKUP(D121,Forecast!$B$1:$I$27,8,FALSE)</f>
        <v>20</v>
      </c>
      <c r="T121" s="262"/>
      <c r="U121" s="261">
        <f t="shared" si="32"/>
        <v>793.10606060606062</v>
      </c>
      <c r="V121" s="250">
        <f>VLOOKUP(D121,Forecast!B$1:J$27,9,FALSE)</f>
        <v>0</v>
      </c>
      <c r="W121" s="262"/>
      <c r="X121" s="261">
        <f t="shared" si="33"/>
        <v>1043.560606060606</v>
      </c>
      <c r="Y121" s="250">
        <f>VLOOKUP(D121,Forecast!B$1:K$27,10,FALSE)</f>
        <v>0</v>
      </c>
      <c r="Z121" s="262"/>
      <c r="AA121" s="261">
        <f t="shared" si="34"/>
        <v>834.84848484848487</v>
      </c>
      <c r="AB121" s="250">
        <f>VLOOKUP(D121,Forecast!B$1:L$27,11,FALSE)</f>
        <v>8</v>
      </c>
      <c r="AC121" s="262"/>
      <c r="AD121" s="261">
        <f t="shared" si="35"/>
        <v>793.10606060606062</v>
      </c>
      <c r="AE121" s="250">
        <f>VLOOKUP(D121,Forecast!B$1:M$27,12,FALSE)</f>
        <v>8</v>
      </c>
      <c r="AF121" s="262"/>
      <c r="AG121" s="261">
        <f t="shared" si="36"/>
        <v>1001.8181818181818</v>
      </c>
      <c r="AH121" s="250">
        <f>VLOOKUP(D121,Forecast!B$1:N$27,13,FALSE)</f>
        <v>7</v>
      </c>
      <c r="AI121" s="262"/>
      <c r="AJ121" s="272"/>
      <c r="AK121" s="325"/>
    </row>
    <row r="122" spans="2:37" s="229" customFormat="1" ht="33" hidden="1" customHeight="1">
      <c r="B122" s="332"/>
      <c r="C122" s="279" t="s">
        <v>192</v>
      </c>
      <c r="D122" s="286" t="s">
        <v>256</v>
      </c>
      <c r="E122" s="284" t="s">
        <v>51</v>
      </c>
      <c r="F122" s="283"/>
      <c r="G122" s="283"/>
      <c r="H122" s="286">
        <v>1</v>
      </c>
      <c r="I122" s="273">
        <v>0.33</v>
      </c>
      <c r="J122" s="271">
        <v>0.95</v>
      </c>
      <c r="K122" s="263">
        <v>2</v>
      </c>
      <c r="L122" s="263">
        <v>7.25</v>
      </c>
      <c r="M122" s="260">
        <f t="shared" si="20"/>
        <v>14.5</v>
      </c>
      <c r="N122" s="260">
        <f t="shared" si="21"/>
        <v>41.742424242424242</v>
      </c>
      <c r="O122" s="261">
        <f t="shared" si="40"/>
        <v>1085.3030303030303</v>
      </c>
      <c r="P122" s="250">
        <f>VLOOKUP(D122,Forecast!B$1:H$27,7,FALSE)</f>
        <v>0</v>
      </c>
      <c r="Q122" s="262"/>
      <c r="R122" s="261">
        <f t="shared" si="31"/>
        <v>793.10606060606062</v>
      </c>
      <c r="S122" s="250">
        <f>VLOOKUP(D122,Forecast!$B$1:$I$27,8,FALSE)</f>
        <v>5</v>
      </c>
      <c r="T122" s="262"/>
      <c r="U122" s="261">
        <f t="shared" si="32"/>
        <v>793.10606060606062</v>
      </c>
      <c r="V122" s="250">
        <f>VLOOKUP(D122,Forecast!B$1:J$27,9,FALSE)</f>
        <v>0</v>
      </c>
      <c r="W122" s="262"/>
      <c r="X122" s="261">
        <f t="shared" si="33"/>
        <v>1043.560606060606</v>
      </c>
      <c r="Y122" s="250">
        <f>VLOOKUP(D122,Forecast!B$1:K$27,10,FALSE)</f>
        <v>0</v>
      </c>
      <c r="Z122" s="262"/>
      <c r="AA122" s="261">
        <f t="shared" si="34"/>
        <v>834.84848484848487</v>
      </c>
      <c r="AB122" s="250">
        <f>VLOOKUP(D122,Forecast!B$1:L$27,11,FALSE)</f>
        <v>4</v>
      </c>
      <c r="AC122" s="262"/>
      <c r="AD122" s="261">
        <f t="shared" si="35"/>
        <v>793.10606060606062</v>
      </c>
      <c r="AE122" s="250">
        <f>VLOOKUP(D122,Forecast!B$1:M$27,12,FALSE)</f>
        <v>4</v>
      </c>
      <c r="AF122" s="262"/>
      <c r="AG122" s="261">
        <f t="shared" si="36"/>
        <v>1001.8181818181818</v>
      </c>
      <c r="AH122" s="250">
        <f>VLOOKUP(D122,Forecast!B$1:N$27,13,FALSE)</f>
        <v>4</v>
      </c>
      <c r="AI122" s="262"/>
      <c r="AJ122" s="272"/>
      <c r="AK122" s="325"/>
    </row>
    <row r="123" spans="2:37" s="229" customFormat="1" ht="33" hidden="1" customHeight="1">
      <c r="B123" s="332"/>
      <c r="C123" s="279" t="s">
        <v>192</v>
      </c>
      <c r="D123" s="286" t="s">
        <v>258</v>
      </c>
      <c r="E123" s="284" t="s">
        <v>51</v>
      </c>
      <c r="F123" s="283"/>
      <c r="G123" s="283"/>
      <c r="H123" s="286">
        <v>1</v>
      </c>
      <c r="I123" s="273">
        <v>0.33</v>
      </c>
      <c r="J123" s="271">
        <v>0.95</v>
      </c>
      <c r="K123" s="263">
        <v>2</v>
      </c>
      <c r="L123" s="263">
        <v>7.25</v>
      </c>
      <c r="M123" s="260">
        <f t="shared" si="20"/>
        <v>14.5</v>
      </c>
      <c r="N123" s="260">
        <f t="shared" si="21"/>
        <v>41.742424242424242</v>
      </c>
      <c r="O123" s="261">
        <f t="shared" si="40"/>
        <v>1085.3030303030303</v>
      </c>
      <c r="P123" s="250">
        <f>VLOOKUP(D123,Forecast!B$1:H$27,7,FALSE)</f>
        <v>8</v>
      </c>
      <c r="Q123" s="262"/>
      <c r="R123" s="261">
        <f t="shared" si="31"/>
        <v>793.10606060606062</v>
      </c>
      <c r="S123" s="250">
        <f>VLOOKUP(D123,Forecast!$B$1:$I$27,8,FALSE)</f>
        <v>40</v>
      </c>
      <c r="T123" s="262"/>
      <c r="U123" s="261">
        <f t="shared" si="32"/>
        <v>793.10606060606062</v>
      </c>
      <c r="V123" s="250">
        <f>VLOOKUP(D123,Forecast!B$1:J$27,9,FALSE)</f>
        <v>32</v>
      </c>
      <c r="W123" s="262"/>
      <c r="X123" s="261">
        <f t="shared" si="33"/>
        <v>1043.560606060606</v>
      </c>
      <c r="Y123" s="250">
        <f>VLOOKUP(D123,Forecast!B$1:K$27,10,FALSE)</f>
        <v>28</v>
      </c>
      <c r="Z123" s="262"/>
      <c r="AA123" s="261">
        <f t="shared" si="34"/>
        <v>834.84848484848487</v>
      </c>
      <c r="AB123" s="250">
        <f>VLOOKUP(D123,Forecast!B$1:L$27,11,FALSE)</f>
        <v>40</v>
      </c>
      <c r="AC123" s="262"/>
      <c r="AD123" s="261">
        <f t="shared" si="35"/>
        <v>793.10606060606062</v>
      </c>
      <c r="AE123" s="250">
        <f>VLOOKUP(D123,Forecast!B$1:M$27,12,FALSE)</f>
        <v>40</v>
      </c>
      <c r="AF123" s="262"/>
      <c r="AG123" s="261">
        <f t="shared" si="36"/>
        <v>1001.8181818181818</v>
      </c>
      <c r="AH123" s="250">
        <f>VLOOKUP(D123,Forecast!B$1:N$27,13,FALSE)</f>
        <v>39</v>
      </c>
      <c r="AI123" s="262"/>
      <c r="AJ123" s="272"/>
      <c r="AK123" s="325"/>
    </row>
    <row r="124" spans="2:37" s="229" customFormat="1" ht="33" hidden="1" customHeight="1">
      <c r="B124" s="332"/>
      <c r="C124" s="279" t="s">
        <v>192</v>
      </c>
      <c r="D124" s="295" t="s">
        <v>281</v>
      </c>
      <c r="E124" s="284" t="s">
        <v>51</v>
      </c>
      <c r="F124" s="283"/>
      <c r="G124" s="283"/>
      <c r="H124" s="293">
        <v>1</v>
      </c>
      <c r="I124" s="273">
        <v>0.33</v>
      </c>
      <c r="J124" s="271">
        <v>0.95</v>
      </c>
      <c r="K124" s="263">
        <v>2</v>
      </c>
      <c r="L124" s="263">
        <v>7.25</v>
      </c>
      <c r="M124" s="260">
        <f t="shared" ref="M124" si="59">H124*K124*L124</f>
        <v>14.5</v>
      </c>
      <c r="N124" s="260">
        <f t="shared" ref="N124" si="60">(M124/I124)*J124</f>
        <v>41.742424242424242</v>
      </c>
      <c r="O124" s="261">
        <f t="shared" ref="O124" si="61">N124*$O$2</f>
        <v>1085.3030303030303</v>
      </c>
      <c r="P124" s="250">
        <f>VLOOKUP(D124,Forecast!B$1:H$27,7,FALSE)</f>
        <v>0</v>
      </c>
      <c r="Q124" s="262"/>
      <c r="R124" s="261">
        <f t="shared" si="31"/>
        <v>793.10606060606062</v>
      </c>
      <c r="S124" s="250">
        <f>VLOOKUP(D124,Forecast!$B$1:$I$27,8,FALSE)</f>
        <v>17</v>
      </c>
      <c r="T124" s="262"/>
      <c r="U124" s="261">
        <f t="shared" si="32"/>
        <v>793.10606060606062</v>
      </c>
      <c r="V124" s="250">
        <f>VLOOKUP(D124,Forecast!B$1:J$27,9,FALSE)</f>
        <v>16</v>
      </c>
      <c r="W124" s="262"/>
      <c r="X124" s="261">
        <f t="shared" si="33"/>
        <v>1043.560606060606</v>
      </c>
      <c r="Y124" s="250">
        <f>VLOOKUP(D124,Forecast!B$1:K$27,10,FALSE)</f>
        <v>16</v>
      </c>
      <c r="Z124" s="262"/>
      <c r="AA124" s="261">
        <f t="shared" si="34"/>
        <v>834.84848484848487</v>
      </c>
      <c r="AB124" s="250">
        <f>VLOOKUP(D124,Forecast!B$1:L$27,11,FALSE)</f>
        <v>25</v>
      </c>
      <c r="AC124" s="262"/>
      <c r="AD124" s="261">
        <f t="shared" si="35"/>
        <v>793.10606060606062</v>
      </c>
      <c r="AE124" s="250">
        <f>VLOOKUP(D124,Forecast!B$1:M$27,12,FALSE)</f>
        <v>24</v>
      </c>
      <c r="AF124" s="262"/>
      <c r="AG124" s="261">
        <f t="shared" si="36"/>
        <v>1001.8181818181818</v>
      </c>
      <c r="AH124" s="250">
        <f>VLOOKUP(D124,Forecast!B$1:N$27,13,FALSE)</f>
        <v>24</v>
      </c>
      <c r="AI124" s="262"/>
      <c r="AJ124" s="272"/>
      <c r="AK124" s="325"/>
    </row>
    <row r="125" spans="2:37" s="229" customFormat="1" ht="33" hidden="1" customHeight="1">
      <c r="B125" s="332"/>
      <c r="C125" s="279" t="s">
        <v>192</v>
      </c>
      <c r="D125" s="286" t="s">
        <v>260</v>
      </c>
      <c r="E125" s="284" t="s">
        <v>51</v>
      </c>
      <c r="F125" s="283"/>
      <c r="G125" s="283"/>
      <c r="H125" s="286">
        <v>1</v>
      </c>
      <c r="I125" s="273">
        <v>0.33</v>
      </c>
      <c r="J125" s="271">
        <v>0.95</v>
      </c>
      <c r="K125" s="263">
        <v>2</v>
      </c>
      <c r="L125" s="263">
        <v>7.25</v>
      </c>
      <c r="M125" s="260">
        <f t="shared" si="20"/>
        <v>14.5</v>
      </c>
      <c r="N125" s="260">
        <f t="shared" si="21"/>
        <v>41.742424242424242</v>
      </c>
      <c r="O125" s="261">
        <f t="shared" si="40"/>
        <v>1085.3030303030303</v>
      </c>
      <c r="P125" s="250">
        <f>VLOOKUP(D125,Forecast!B$1:H$27,7,FALSE)</f>
        <v>7</v>
      </c>
      <c r="Q125" s="262"/>
      <c r="R125" s="261">
        <f t="shared" si="31"/>
        <v>793.10606060606062</v>
      </c>
      <c r="S125" s="250">
        <f>VLOOKUP(D125,Forecast!$B$1:$I$27,8,FALSE)</f>
        <v>3</v>
      </c>
      <c r="T125" s="262"/>
      <c r="U125" s="261">
        <f t="shared" si="32"/>
        <v>793.10606060606062</v>
      </c>
      <c r="V125" s="250">
        <f>VLOOKUP(D125,Forecast!B$1:J$27,9,FALSE)</f>
        <v>0</v>
      </c>
      <c r="W125" s="262"/>
      <c r="X125" s="261">
        <f t="shared" si="33"/>
        <v>1043.560606060606</v>
      </c>
      <c r="Y125" s="250">
        <f>VLOOKUP(D125,Forecast!B$1:K$27,10,FALSE)</f>
        <v>0</v>
      </c>
      <c r="Z125" s="262"/>
      <c r="AA125" s="261">
        <f t="shared" si="34"/>
        <v>834.84848484848487</v>
      </c>
      <c r="AB125" s="250">
        <f>VLOOKUP(D125,Forecast!B$1:L$27,11,FALSE)</f>
        <v>1</v>
      </c>
      <c r="AC125" s="262"/>
      <c r="AD125" s="261">
        <f t="shared" si="35"/>
        <v>793.10606060606062</v>
      </c>
      <c r="AE125" s="250">
        <f>VLOOKUP(D125,Forecast!B$1:M$27,12,FALSE)</f>
        <v>1</v>
      </c>
      <c r="AF125" s="262"/>
      <c r="AG125" s="261">
        <f t="shared" si="36"/>
        <v>1001.8181818181818</v>
      </c>
      <c r="AH125" s="250">
        <f>VLOOKUP(D125,Forecast!B$1:N$27,13,FALSE)</f>
        <v>1</v>
      </c>
      <c r="AI125" s="262"/>
      <c r="AJ125" s="272"/>
      <c r="AK125" s="325"/>
    </row>
    <row r="126" spans="2:37" s="229" customFormat="1" ht="33" hidden="1" customHeight="1">
      <c r="B126" s="332"/>
      <c r="C126" s="279" t="s">
        <v>231</v>
      </c>
      <c r="D126" s="286">
        <v>700005427</v>
      </c>
      <c r="E126" s="284" t="s">
        <v>51</v>
      </c>
      <c r="F126" s="283"/>
      <c r="G126" s="283"/>
      <c r="H126" s="286">
        <v>1</v>
      </c>
      <c r="I126" s="273">
        <v>0.33</v>
      </c>
      <c r="J126" s="271">
        <v>0.95</v>
      </c>
      <c r="K126" s="263">
        <v>2</v>
      </c>
      <c r="L126" s="263">
        <v>7.25</v>
      </c>
      <c r="M126" s="260">
        <f t="shared" si="20"/>
        <v>14.5</v>
      </c>
      <c r="N126" s="260">
        <f t="shared" si="21"/>
        <v>41.742424242424242</v>
      </c>
      <c r="O126" s="261">
        <f t="shared" si="40"/>
        <v>1085.3030303030303</v>
      </c>
      <c r="P126" s="250">
        <v>1</v>
      </c>
      <c r="Q126" s="262"/>
      <c r="R126" s="261">
        <f t="shared" si="31"/>
        <v>793.10606060606062</v>
      </c>
      <c r="S126" s="250">
        <v>0</v>
      </c>
      <c r="T126" s="262"/>
      <c r="U126" s="261">
        <f t="shared" si="32"/>
        <v>793.10606060606062</v>
      </c>
      <c r="V126" s="250">
        <v>0</v>
      </c>
      <c r="W126" s="262"/>
      <c r="X126" s="261">
        <f t="shared" si="33"/>
        <v>1043.560606060606</v>
      </c>
      <c r="Y126" s="250">
        <v>0</v>
      </c>
      <c r="Z126" s="262"/>
      <c r="AA126" s="261">
        <f t="shared" si="34"/>
        <v>834.84848484848487</v>
      </c>
      <c r="AB126" s="250">
        <v>0</v>
      </c>
      <c r="AC126" s="262"/>
      <c r="AD126" s="261">
        <f t="shared" si="35"/>
        <v>793.10606060606062</v>
      </c>
      <c r="AE126" s="250">
        <v>0</v>
      </c>
      <c r="AF126" s="262"/>
      <c r="AG126" s="261">
        <f t="shared" si="36"/>
        <v>1001.8181818181818</v>
      </c>
      <c r="AH126" s="250">
        <v>0</v>
      </c>
      <c r="AI126" s="262"/>
      <c r="AJ126" s="272"/>
      <c r="AK126" s="325"/>
    </row>
    <row r="127" spans="2:37" s="229" customFormat="1" ht="33" hidden="1" customHeight="1">
      <c r="B127" s="332"/>
      <c r="C127" s="279" t="s">
        <v>231</v>
      </c>
      <c r="D127" s="286">
        <v>700011650</v>
      </c>
      <c r="E127" s="284" t="s">
        <v>51</v>
      </c>
      <c r="F127" s="283"/>
      <c r="G127" s="283"/>
      <c r="H127" s="286">
        <v>1</v>
      </c>
      <c r="I127" s="273">
        <v>0.33</v>
      </c>
      <c r="J127" s="271">
        <v>0.95</v>
      </c>
      <c r="K127" s="263">
        <v>2</v>
      </c>
      <c r="L127" s="263">
        <v>7.25</v>
      </c>
      <c r="M127" s="260">
        <f t="shared" si="20"/>
        <v>14.5</v>
      </c>
      <c r="N127" s="260">
        <f t="shared" si="21"/>
        <v>41.742424242424242</v>
      </c>
      <c r="O127" s="261">
        <f t="shared" si="40"/>
        <v>1085.3030303030303</v>
      </c>
      <c r="P127" s="250">
        <v>0</v>
      </c>
      <c r="Q127" s="262"/>
      <c r="R127" s="261">
        <f t="shared" si="31"/>
        <v>793.10606060606062</v>
      </c>
      <c r="S127" s="250">
        <v>0</v>
      </c>
      <c r="T127" s="262"/>
      <c r="U127" s="261">
        <f t="shared" si="32"/>
        <v>793.10606060606062</v>
      </c>
      <c r="V127" s="250">
        <v>0</v>
      </c>
      <c r="W127" s="262"/>
      <c r="X127" s="261">
        <f t="shared" si="33"/>
        <v>1043.560606060606</v>
      </c>
      <c r="Y127" s="250">
        <v>0</v>
      </c>
      <c r="Z127" s="262"/>
      <c r="AA127" s="261">
        <f t="shared" si="34"/>
        <v>834.84848484848487</v>
      </c>
      <c r="AB127" s="250">
        <v>0</v>
      </c>
      <c r="AC127" s="262"/>
      <c r="AD127" s="261">
        <f t="shared" si="35"/>
        <v>793.10606060606062</v>
      </c>
      <c r="AE127" s="250">
        <v>0</v>
      </c>
      <c r="AF127" s="262"/>
      <c r="AG127" s="261">
        <f t="shared" si="36"/>
        <v>1001.8181818181818</v>
      </c>
      <c r="AH127" s="250">
        <v>0</v>
      </c>
      <c r="AI127" s="262"/>
      <c r="AJ127" s="272"/>
      <c r="AK127" s="325"/>
    </row>
    <row r="128" spans="2:37" s="229" customFormat="1" ht="33" hidden="1" customHeight="1">
      <c r="B128" s="332"/>
      <c r="C128" s="279" t="s">
        <v>231</v>
      </c>
      <c r="D128" s="286">
        <v>700011652</v>
      </c>
      <c r="E128" s="284" t="s">
        <v>51</v>
      </c>
      <c r="F128" s="283"/>
      <c r="G128" s="283"/>
      <c r="H128" s="286">
        <v>1</v>
      </c>
      <c r="I128" s="273">
        <v>0.33</v>
      </c>
      <c r="J128" s="271">
        <v>0.95</v>
      </c>
      <c r="K128" s="263">
        <v>2</v>
      </c>
      <c r="L128" s="263">
        <v>7.25</v>
      </c>
      <c r="M128" s="260">
        <f t="shared" si="20"/>
        <v>14.5</v>
      </c>
      <c r="N128" s="260">
        <f t="shared" si="21"/>
        <v>41.742424242424242</v>
      </c>
      <c r="O128" s="261">
        <f t="shared" si="40"/>
        <v>1085.3030303030303</v>
      </c>
      <c r="P128" s="250">
        <v>0</v>
      </c>
      <c r="Q128" s="262"/>
      <c r="R128" s="261">
        <f t="shared" si="31"/>
        <v>793.10606060606062</v>
      </c>
      <c r="S128" s="250">
        <v>0</v>
      </c>
      <c r="T128" s="262"/>
      <c r="U128" s="261">
        <f t="shared" si="32"/>
        <v>793.10606060606062</v>
      </c>
      <c r="V128" s="250">
        <v>0</v>
      </c>
      <c r="W128" s="262"/>
      <c r="X128" s="261">
        <f t="shared" si="33"/>
        <v>1043.560606060606</v>
      </c>
      <c r="Y128" s="250">
        <v>0</v>
      </c>
      <c r="Z128" s="262"/>
      <c r="AA128" s="261">
        <f t="shared" si="34"/>
        <v>834.84848484848487</v>
      </c>
      <c r="AB128" s="250">
        <v>0</v>
      </c>
      <c r="AC128" s="262"/>
      <c r="AD128" s="261">
        <f t="shared" si="35"/>
        <v>793.10606060606062</v>
      </c>
      <c r="AE128" s="250">
        <v>0</v>
      </c>
      <c r="AF128" s="262"/>
      <c r="AG128" s="261">
        <f t="shared" si="36"/>
        <v>1001.8181818181818</v>
      </c>
      <c r="AH128" s="250">
        <v>0</v>
      </c>
      <c r="AI128" s="262"/>
      <c r="AJ128" s="272"/>
      <c r="AK128" s="325"/>
    </row>
    <row r="129" spans="2:37" s="229" customFormat="1" ht="33" hidden="1" customHeight="1">
      <c r="B129" s="332"/>
      <c r="C129" s="279" t="s">
        <v>231</v>
      </c>
      <c r="D129" s="286">
        <v>700003765</v>
      </c>
      <c r="E129" s="284" t="s">
        <v>51</v>
      </c>
      <c r="F129" s="283"/>
      <c r="G129" s="283"/>
      <c r="H129" s="286">
        <v>1</v>
      </c>
      <c r="I129" s="273">
        <v>0.33</v>
      </c>
      <c r="J129" s="271">
        <v>0.95</v>
      </c>
      <c r="K129" s="263">
        <v>2</v>
      </c>
      <c r="L129" s="263">
        <v>7.25</v>
      </c>
      <c r="M129" s="260">
        <f t="shared" si="20"/>
        <v>14.5</v>
      </c>
      <c r="N129" s="260">
        <f t="shared" si="21"/>
        <v>41.742424242424242</v>
      </c>
      <c r="O129" s="261">
        <f t="shared" si="40"/>
        <v>1085.3030303030303</v>
      </c>
      <c r="P129" s="250">
        <v>0</v>
      </c>
      <c r="Q129" s="262"/>
      <c r="R129" s="261">
        <f t="shared" si="31"/>
        <v>793.10606060606062</v>
      </c>
      <c r="S129" s="250">
        <v>0</v>
      </c>
      <c r="T129" s="262"/>
      <c r="U129" s="261">
        <f t="shared" si="32"/>
        <v>793.10606060606062</v>
      </c>
      <c r="V129" s="250">
        <v>0</v>
      </c>
      <c r="W129" s="262"/>
      <c r="X129" s="261">
        <f t="shared" si="33"/>
        <v>1043.560606060606</v>
      </c>
      <c r="Y129" s="250">
        <v>0</v>
      </c>
      <c r="Z129" s="262"/>
      <c r="AA129" s="261">
        <f t="shared" si="34"/>
        <v>834.84848484848487</v>
      </c>
      <c r="AB129" s="250">
        <v>0</v>
      </c>
      <c r="AC129" s="262"/>
      <c r="AD129" s="261">
        <f t="shared" si="35"/>
        <v>793.10606060606062</v>
      </c>
      <c r="AE129" s="250">
        <v>0</v>
      </c>
      <c r="AF129" s="262"/>
      <c r="AG129" s="261">
        <f t="shared" si="36"/>
        <v>1001.8181818181818</v>
      </c>
      <c r="AH129" s="250">
        <v>0</v>
      </c>
      <c r="AI129" s="262"/>
      <c r="AJ129" s="272"/>
      <c r="AK129" s="325"/>
    </row>
    <row r="130" spans="2:37" s="229" customFormat="1" ht="33" hidden="1" customHeight="1">
      <c r="B130" s="332"/>
      <c r="C130" s="279" t="s">
        <v>231</v>
      </c>
      <c r="D130" s="286">
        <v>700002787</v>
      </c>
      <c r="E130" s="284" t="s">
        <v>51</v>
      </c>
      <c r="F130" s="283"/>
      <c r="G130" s="283"/>
      <c r="H130" s="286">
        <v>1</v>
      </c>
      <c r="I130" s="273">
        <v>0.33</v>
      </c>
      <c r="J130" s="271">
        <v>0.95</v>
      </c>
      <c r="K130" s="263">
        <v>2</v>
      </c>
      <c r="L130" s="263">
        <v>7.25</v>
      </c>
      <c r="M130" s="260">
        <f t="shared" ref="M130:M198" si="62">H130*K130*L130</f>
        <v>14.5</v>
      </c>
      <c r="N130" s="260">
        <f t="shared" ref="N130:N198" si="63">(M130/I130)*J130</f>
        <v>41.742424242424242</v>
      </c>
      <c r="O130" s="261">
        <f t="shared" si="40"/>
        <v>1085.3030303030303</v>
      </c>
      <c r="P130" s="250">
        <v>0</v>
      </c>
      <c r="Q130" s="262"/>
      <c r="R130" s="261">
        <f t="shared" si="31"/>
        <v>793.10606060606062</v>
      </c>
      <c r="S130" s="250">
        <v>0</v>
      </c>
      <c r="T130" s="262"/>
      <c r="U130" s="261">
        <f t="shared" si="32"/>
        <v>793.10606060606062</v>
      </c>
      <c r="V130" s="250">
        <v>0</v>
      </c>
      <c r="W130" s="262"/>
      <c r="X130" s="261">
        <f t="shared" si="33"/>
        <v>1043.560606060606</v>
      </c>
      <c r="Y130" s="250">
        <v>0</v>
      </c>
      <c r="Z130" s="262"/>
      <c r="AA130" s="261">
        <f t="shared" si="34"/>
        <v>834.84848484848487</v>
      </c>
      <c r="AB130" s="250">
        <v>0</v>
      </c>
      <c r="AC130" s="262"/>
      <c r="AD130" s="261">
        <f t="shared" si="35"/>
        <v>793.10606060606062</v>
      </c>
      <c r="AE130" s="250">
        <v>0</v>
      </c>
      <c r="AF130" s="262"/>
      <c r="AG130" s="261">
        <f t="shared" si="36"/>
        <v>1001.8181818181818</v>
      </c>
      <c r="AH130" s="250">
        <v>0</v>
      </c>
      <c r="AI130" s="262"/>
      <c r="AJ130" s="272"/>
      <c r="AK130" s="325"/>
    </row>
    <row r="131" spans="2:37" s="229" customFormat="1" ht="33" customHeight="1">
      <c r="B131" s="332"/>
      <c r="C131" s="279" t="s">
        <v>192</v>
      </c>
      <c r="D131" s="286" t="s">
        <v>250</v>
      </c>
      <c r="E131" s="284" t="s">
        <v>52</v>
      </c>
      <c r="F131" s="283"/>
      <c r="G131" s="283"/>
      <c r="H131" s="286">
        <v>1</v>
      </c>
      <c r="I131" s="273">
        <v>0.33</v>
      </c>
      <c r="J131" s="271">
        <v>0.95</v>
      </c>
      <c r="K131" s="263">
        <v>2</v>
      </c>
      <c r="L131" s="263">
        <v>7.25</v>
      </c>
      <c r="M131" s="260">
        <f t="shared" si="62"/>
        <v>14.5</v>
      </c>
      <c r="N131" s="260">
        <f t="shared" si="63"/>
        <v>41.742424242424242</v>
      </c>
      <c r="O131" s="261">
        <f t="shared" si="40"/>
        <v>1085.3030303030303</v>
      </c>
      <c r="P131" s="250">
        <f>VLOOKUP(D131,Forecast!B$1:H$27,7,FALSE)</f>
        <v>38</v>
      </c>
      <c r="Q131" s="318">
        <f>SUM(P131:P145)/O131</f>
        <v>0.82004746614546986</v>
      </c>
      <c r="R131" s="261">
        <f t="shared" si="31"/>
        <v>793.10606060606062</v>
      </c>
      <c r="S131" s="250">
        <f>VLOOKUP(D131,Forecast!$B$1:$I$27,8,FALSE)</f>
        <v>26</v>
      </c>
      <c r="T131" s="318">
        <f>SUM(S131:S145)/R131</f>
        <v>0.76030184353806474</v>
      </c>
      <c r="U131" s="261">
        <f t="shared" si="32"/>
        <v>793.10606060606062</v>
      </c>
      <c r="V131" s="250">
        <f>VLOOKUP(D131,Forecast!B$1:J$27,9,FALSE)</f>
        <v>16</v>
      </c>
      <c r="W131" s="318">
        <f>SUM(V131:V145)/U131</f>
        <v>0.56486770465182923</v>
      </c>
      <c r="X131" s="261">
        <f t="shared" si="33"/>
        <v>1043.560606060606</v>
      </c>
      <c r="Y131" s="250">
        <f>VLOOKUP(D131,Forecast!B$1:K$27,10,FALSE)</f>
        <v>16</v>
      </c>
      <c r="Z131" s="318">
        <f>SUM(Y131:Y145)/X131</f>
        <v>0.41780036297640655</v>
      </c>
      <c r="AA131" s="261">
        <f t="shared" si="34"/>
        <v>834.84848484848487</v>
      </c>
      <c r="AB131" s="250">
        <f>VLOOKUP(D131,Forecast!B$1:L$27,11,FALSE)</f>
        <v>22</v>
      </c>
      <c r="AC131" s="318">
        <f>SUM(AB131:AB145)/AA131</f>
        <v>0.62166969147005446</v>
      </c>
      <c r="AD131" s="261">
        <f t="shared" si="35"/>
        <v>793.10606060606062</v>
      </c>
      <c r="AE131" s="250">
        <f>VLOOKUP(D131,Forecast!B$1:M$27,12,FALSE)</f>
        <v>22</v>
      </c>
      <c r="AF131" s="318">
        <f>SUM(AE131:AE145)/AD131</f>
        <v>0.65312828350367746</v>
      </c>
      <c r="AG131" s="261">
        <f t="shared" si="36"/>
        <v>1001.8181818181818</v>
      </c>
      <c r="AH131" s="250">
        <f>VLOOKUP(D131,Forecast!B$1:N$27,13,FALSE)</f>
        <v>22</v>
      </c>
      <c r="AI131" s="318">
        <f>SUM(AH131:AH145)/AG131</f>
        <v>0.51406533575317603</v>
      </c>
      <c r="AJ131" s="287" t="s">
        <v>230</v>
      </c>
      <c r="AK131" s="325"/>
    </row>
    <row r="132" spans="2:37" s="229" customFormat="1" ht="33" hidden="1" customHeight="1">
      <c r="B132" s="332"/>
      <c r="C132" s="279" t="s">
        <v>192</v>
      </c>
      <c r="D132" s="286">
        <v>186299800</v>
      </c>
      <c r="E132" s="284" t="s">
        <v>52</v>
      </c>
      <c r="F132" s="283"/>
      <c r="G132" s="283"/>
      <c r="H132" s="286">
        <v>1</v>
      </c>
      <c r="I132" s="273">
        <v>0.33</v>
      </c>
      <c r="J132" s="271">
        <v>0.95</v>
      </c>
      <c r="K132" s="263">
        <v>2</v>
      </c>
      <c r="L132" s="263">
        <v>7.25</v>
      </c>
      <c r="M132" s="260">
        <f t="shared" si="62"/>
        <v>14.5</v>
      </c>
      <c r="N132" s="260">
        <f t="shared" si="63"/>
        <v>41.742424242424242</v>
      </c>
      <c r="O132" s="261">
        <f t="shared" si="40"/>
        <v>1085.3030303030303</v>
      </c>
      <c r="P132" s="250">
        <f>VLOOKUP(D132,Forecast!B$1:H$27,7,FALSE)</f>
        <v>438</v>
      </c>
      <c r="Q132" s="262"/>
      <c r="R132" s="261">
        <f t="shared" si="31"/>
        <v>793.10606060606062</v>
      </c>
      <c r="S132" s="250">
        <f>VLOOKUP(D132,Forecast!$B$1:$I$27,8,FALSE)</f>
        <v>232</v>
      </c>
      <c r="T132" s="262"/>
      <c r="U132" s="261">
        <f t="shared" si="32"/>
        <v>793.10606060606062</v>
      </c>
      <c r="V132" s="250">
        <f>VLOOKUP(D132,Forecast!B$1:J$27,9,FALSE)</f>
        <v>184</v>
      </c>
      <c r="W132" s="262"/>
      <c r="X132" s="261">
        <f t="shared" si="33"/>
        <v>1043.560606060606</v>
      </c>
      <c r="Y132" s="250">
        <f>VLOOKUP(D132,Forecast!B$1:K$27,10,FALSE)</f>
        <v>184</v>
      </c>
      <c r="Z132" s="262"/>
      <c r="AA132" s="261">
        <f t="shared" si="34"/>
        <v>834.84848484848487</v>
      </c>
      <c r="AB132" s="250">
        <f>VLOOKUP(D132,Forecast!B$1:L$27,11,FALSE)</f>
        <v>202</v>
      </c>
      <c r="AC132" s="262"/>
      <c r="AD132" s="261">
        <f t="shared" si="35"/>
        <v>793.10606060606062</v>
      </c>
      <c r="AE132" s="250">
        <f>VLOOKUP(D132,Forecast!B$1:M$27,12,FALSE)</f>
        <v>202</v>
      </c>
      <c r="AF132" s="262"/>
      <c r="AG132" s="261">
        <f t="shared" si="36"/>
        <v>1001.8181818181818</v>
      </c>
      <c r="AH132" s="250">
        <f>VLOOKUP(D132,Forecast!B$1:N$27,13,FALSE)</f>
        <v>202</v>
      </c>
      <c r="AI132" s="262"/>
      <c r="AJ132" s="272"/>
      <c r="AK132" s="325"/>
    </row>
    <row r="133" spans="2:37" s="229" customFormat="1" ht="33" hidden="1" customHeight="1">
      <c r="B133" s="332"/>
      <c r="C133" s="279" t="s">
        <v>192</v>
      </c>
      <c r="D133" s="286" t="s">
        <v>253</v>
      </c>
      <c r="E133" s="284" t="s">
        <v>52</v>
      </c>
      <c r="F133" s="283"/>
      <c r="G133" s="283"/>
      <c r="H133" s="286">
        <v>1</v>
      </c>
      <c r="I133" s="273">
        <v>0.33</v>
      </c>
      <c r="J133" s="271">
        <v>0.95</v>
      </c>
      <c r="K133" s="263">
        <v>2</v>
      </c>
      <c r="L133" s="263">
        <v>7.25</v>
      </c>
      <c r="M133" s="260">
        <f t="shared" si="62"/>
        <v>14.5</v>
      </c>
      <c r="N133" s="260">
        <f t="shared" si="63"/>
        <v>41.742424242424242</v>
      </c>
      <c r="O133" s="261">
        <f t="shared" si="40"/>
        <v>1085.3030303030303</v>
      </c>
      <c r="P133" s="250">
        <f>VLOOKUP(D133,Forecast!B$1:H$27,7,FALSE)</f>
        <v>146</v>
      </c>
      <c r="Q133" s="262"/>
      <c r="R133" s="261">
        <f t="shared" si="31"/>
        <v>793.10606060606062</v>
      </c>
      <c r="S133" s="250">
        <f>VLOOKUP(D133,Forecast!$B$1:$I$27,8,FALSE)</f>
        <v>112</v>
      </c>
      <c r="T133" s="262"/>
      <c r="U133" s="261">
        <f t="shared" si="32"/>
        <v>793.10606060606062</v>
      </c>
      <c r="V133" s="250">
        <f>VLOOKUP(D133,Forecast!B$1:J$27,9,FALSE)</f>
        <v>88</v>
      </c>
      <c r="W133" s="262"/>
      <c r="X133" s="261">
        <f t="shared" si="33"/>
        <v>1043.560606060606</v>
      </c>
      <c r="Y133" s="250">
        <f>VLOOKUP(D133,Forecast!B$1:K$27,10,FALSE)</f>
        <v>72</v>
      </c>
      <c r="Z133" s="262"/>
      <c r="AA133" s="261">
        <f t="shared" si="34"/>
        <v>834.84848484848487</v>
      </c>
      <c r="AB133" s="250">
        <f>VLOOKUP(D133,Forecast!B$1:L$27,11,FALSE)</f>
        <v>95</v>
      </c>
      <c r="AC133" s="262"/>
      <c r="AD133" s="261">
        <f t="shared" si="35"/>
        <v>793.10606060606062</v>
      </c>
      <c r="AE133" s="250">
        <f>VLOOKUP(D133,Forecast!B$1:M$27,12,FALSE)</f>
        <v>95</v>
      </c>
      <c r="AF133" s="262"/>
      <c r="AG133" s="261">
        <f t="shared" si="36"/>
        <v>1001.8181818181818</v>
      </c>
      <c r="AH133" s="250">
        <f>VLOOKUP(D133,Forecast!B$1:N$27,13,FALSE)</f>
        <v>95</v>
      </c>
      <c r="AI133" s="262"/>
      <c r="AJ133" s="272"/>
      <c r="AK133" s="325"/>
    </row>
    <row r="134" spans="2:37" s="229" customFormat="1" ht="33" hidden="1" customHeight="1">
      <c r="B134" s="332"/>
      <c r="C134" s="279" t="s">
        <v>192</v>
      </c>
      <c r="D134" s="286" t="s">
        <v>254</v>
      </c>
      <c r="E134" s="284" t="s">
        <v>52</v>
      </c>
      <c r="F134" s="283"/>
      <c r="G134" s="283"/>
      <c r="H134" s="286">
        <v>1</v>
      </c>
      <c r="I134" s="273">
        <v>0.33</v>
      </c>
      <c r="J134" s="271">
        <v>0.95</v>
      </c>
      <c r="K134" s="263">
        <v>2</v>
      </c>
      <c r="L134" s="263">
        <v>7.25</v>
      </c>
      <c r="M134" s="260">
        <f t="shared" si="62"/>
        <v>14.5</v>
      </c>
      <c r="N134" s="260">
        <f t="shared" si="63"/>
        <v>41.742424242424242</v>
      </c>
      <c r="O134" s="261">
        <f t="shared" si="40"/>
        <v>1085.3030303030303</v>
      </c>
      <c r="P134" s="250">
        <f>VLOOKUP(D134,Forecast!B$1:H$27,7,FALSE)</f>
        <v>212</v>
      </c>
      <c r="Q134" s="262"/>
      <c r="R134" s="261">
        <f t="shared" ref="R134:R197" si="64">N134*$R$2</f>
        <v>793.10606060606062</v>
      </c>
      <c r="S134" s="250">
        <f>VLOOKUP(D134,Forecast!$B$1:$I$27,8,FALSE)</f>
        <v>116</v>
      </c>
      <c r="T134" s="262"/>
      <c r="U134" s="261">
        <f t="shared" ref="U134:U197" si="65">N134*$U$2</f>
        <v>793.10606060606062</v>
      </c>
      <c r="V134" s="250">
        <f>VLOOKUP(D134,Forecast!B$1:J$27,9,FALSE)</f>
        <v>88</v>
      </c>
      <c r="W134" s="262"/>
      <c r="X134" s="261">
        <f t="shared" ref="X134:X197" si="66">N134*$X$2</f>
        <v>1043.560606060606</v>
      </c>
      <c r="Y134" s="250">
        <f>VLOOKUP(D134,Forecast!B$1:K$27,10,FALSE)</f>
        <v>96</v>
      </c>
      <c r="Z134" s="262"/>
      <c r="AA134" s="261">
        <f t="shared" ref="AA134:AA197" si="67">N134*$AA$2</f>
        <v>834.84848484848487</v>
      </c>
      <c r="AB134" s="250">
        <f>VLOOKUP(D134,Forecast!B$1:L$27,11,FALSE)</f>
        <v>94</v>
      </c>
      <c r="AC134" s="262"/>
      <c r="AD134" s="261">
        <f t="shared" ref="AD134:AD197" si="68">N134*$AD$2</f>
        <v>793.10606060606062</v>
      </c>
      <c r="AE134" s="250">
        <f>VLOOKUP(D134,Forecast!B$1:M$27,12,FALSE)</f>
        <v>94</v>
      </c>
      <c r="AF134" s="262"/>
      <c r="AG134" s="261">
        <f t="shared" ref="AG134:AG197" si="69">N134*$AG$2</f>
        <v>1001.8181818181818</v>
      </c>
      <c r="AH134" s="250">
        <f>VLOOKUP(D134,Forecast!B$1:N$27,13,FALSE)</f>
        <v>93</v>
      </c>
      <c r="AI134" s="262"/>
      <c r="AJ134" s="272"/>
      <c r="AK134" s="325"/>
    </row>
    <row r="135" spans="2:37" s="229" customFormat="1" ht="33" hidden="1" customHeight="1">
      <c r="B135" s="332"/>
      <c r="C135" s="279" t="s">
        <v>192</v>
      </c>
      <c r="D135" s="286" t="s">
        <v>262</v>
      </c>
      <c r="E135" s="284" t="s">
        <v>52</v>
      </c>
      <c r="F135" s="283"/>
      <c r="G135" s="283"/>
      <c r="H135" s="286">
        <v>1</v>
      </c>
      <c r="I135" s="273">
        <v>0.33</v>
      </c>
      <c r="J135" s="271">
        <v>0.95</v>
      </c>
      <c r="K135" s="263">
        <v>2</v>
      </c>
      <c r="L135" s="263">
        <v>7.25</v>
      </c>
      <c r="M135" s="260">
        <f t="shared" ref="M135" si="70">H135*K135*L135</f>
        <v>14.5</v>
      </c>
      <c r="N135" s="260">
        <f t="shared" ref="N135" si="71">(M135/I135)*J135</f>
        <v>41.742424242424242</v>
      </c>
      <c r="O135" s="261">
        <f t="shared" ref="O135" si="72">N135*$O$2</f>
        <v>1085.3030303030303</v>
      </c>
      <c r="P135" s="250">
        <f>VLOOKUP(D135,Forecast!B$1:H$27,7,FALSE)</f>
        <v>34</v>
      </c>
      <c r="Q135" s="262"/>
      <c r="R135" s="261">
        <f t="shared" si="64"/>
        <v>793.10606060606062</v>
      </c>
      <c r="S135" s="250">
        <f>VLOOKUP(D135,Forecast!$B$1:$I$27,8,FALSE)</f>
        <v>32</v>
      </c>
      <c r="T135" s="262"/>
      <c r="U135" s="261">
        <f t="shared" si="65"/>
        <v>793.10606060606062</v>
      </c>
      <c r="V135" s="250">
        <f>VLOOKUP(D135,Forecast!B$1:J$27,9,FALSE)</f>
        <v>24</v>
      </c>
      <c r="W135" s="262"/>
      <c r="X135" s="261">
        <f t="shared" si="66"/>
        <v>1043.560606060606</v>
      </c>
      <c r="Y135" s="250">
        <f>VLOOKUP(D135,Forecast!B$1:K$27,10,FALSE)</f>
        <v>24</v>
      </c>
      <c r="Z135" s="262"/>
      <c r="AA135" s="261">
        <f t="shared" si="67"/>
        <v>834.84848484848487</v>
      </c>
      <c r="AB135" s="250">
        <f>VLOOKUP(D135,Forecast!B$1:L$27,11,FALSE)</f>
        <v>28</v>
      </c>
      <c r="AC135" s="262"/>
      <c r="AD135" s="261">
        <f t="shared" si="68"/>
        <v>793.10606060606062</v>
      </c>
      <c r="AE135" s="250">
        <f>VLOOKUP(D135,Forecast!B$1:M$27,12,FALSE)</f>
        <v>28</v>
      </c>
      <c r="AF135" s="262"/>
      <c r="AG135" s="261">
        <f t="shared" si="69"/>
        <v>1001.8181818181818</v>
      </c>
      <c r="AH135" s="250">
        <f>VLOOKUP(D135,Forecast!B$1:N$27,13,FALSE)</f>
        <v>28</v>
      </c>
      <c r="AI135" s="262"/>
      <c r="AJ135" s="272"/>
      <c r="AK135" s="325"/>
    </row>
    <row r="136" spans="2:37" s="229" customFormat="1" ht="33" hidden="1" customHeight="1">
      <c r="B136" s="332"/>
      <c r="C136" s="279" t="s">
        <v>192</v>
      </c>
      <c r="D136" s="286" t="s">
        <v>255</v>
      </c>
      <c r="E136" s="284" t="s">
        <v>52</v>
      </c>
      <c r="F136" s="283"/>
      <c r="G136" s="283"/>
      <c r="H136" s="286">
        <v>1</v>
      </c>
      <c r="I136" s="273">
        <v>0.33</v>
      </c>
      <c r="J136" s="271">
        <v>0.95</v>
      </c>
      <c r="K136" s="263">
        <v>2</v>
      </c>
      <c r="L136" s="263">
        <v>7.25</v>
      </c>
      <c r="M136" s="260">
        <f t="shared" si="62"/>
        <v>14.5</v>
      </c>
      <c r="N136" s="260">
        <f t="shared" si="63"/>
        <v>41.742424242424242</v>
      </c>
      <c r="O136" s="261">
        <f t="shared" si="40"/>
        <v>1085.3030303030303</v>
      </c>
      <c r="P136" s="250">
        <f>VLOOKUP(D136,Forecast!B$1:H$27,7,FALSE)</f>
        <v>6</v>
      </c>
      <c r="Q136" s="262"/>
      <c r="R136" s="261">
        <f t="shared" si="64"/>
        <v>793.10606060606062</v>
      </c>
      <c r="S136" s="250">
        <f>VLOOKUP(D136,Forecast!$B$1:$I$27,8,FALSE)</f>
        <v>20</v>
      </c>
      <c r="T136" s="262"/>
      <c r="U136" s="261">
        <f t="shared" si="65"/>
        <v>793.10606060606062</v>
      </c>
      <c r="V136" s="250">
        <f>VLOOKUP(D136,Forecast!B$1:J$27,9,FALSE)</f>
        <v>0</v>
      </c>
      <c r="W136" s="262"/>
      <c r="X136" s="261">
        <f t="shared" si="66"/>
        <v>1043.560606060606</v>
      </c>
      <c r="Y136" s="250">
        <f>VLOOKUP(D136,Forecast!B$1:K$27,10,FALSE)</f>
        <v>0</v>
      </c>
      <c r="Z136" s="262"/>
      <c r="AA136" s="261">
        <f t="shared" si="67"/>
        <v>834.84848484848487</v>
      </c>
      <c r="AB136" s="250">
        <f>VLOOKUP(D136,Forecast!B$1:L$27,11,FALSE)</f>
        <v>8</v>
      </c>
      <c r="AC136" s="262"/>
      <c r="AD136" s="261">
        <f t="shared" si="68"/>
        <v>793.10606060606062</v>
      </c>
      <c r="AE136" s="250">
        <f>VLOOKUP(D136,Forecast!B$1:M$27,12,FALSE)</f>
        <v>8</v>
      </c>
      <c r="AF136" s="262"/>
      <c r="AG136" s="261">
        <f t="shared" si="69"/>
        <v>1001.8181818181818</v>
      </c>
      <c r="AH136" s="250">
        <f>VLOOKUP(D136,Forecast!B$1:N$27,13,FALSE)</f>
        <v>7</v>
      </c>
      <c r="AI136" s="262"/>
      <c r="AJ136" s="272"/>
      <c r="AK136" s="325"/>
    </row>
    <row r="137" spans="2:37" s="229" customFormat="1" ht="33" hidden="1" customHeight="1">
      <c r="B137" s="332"/>
      <c r="C137" s="279" t="s">
        <v>192</v>
      </c>
      <c r="D137" s="286" t="s">
        <v>256</v>
      </c>
      <c r="E137" s="284" t="s">
        <v>52</v>
      </c>
      <c r="F137" s="283"/>
      <c r="G137" s="283"/>
      <c r="H137" s="286">
        <v>1</v>
      </c>
      <c r="I137" s="273">
        <v>0.33</v>
      </c>
      <c r="J137" s="271">
        <v>0.95</v>
      </c>
      <c r="K137" s="263">
        <v>2</v>
      </c>
      <c r="L137" s="263">
        <v>7.25</v>
      </c>
      <c r="M137" s="260">
        <f t="shared" si="62"/>
        <v>14.5</v>
      </c>
      <c r="N137" s="260">
        <f t="shared" si="63"/>
        <v>41.742424242424242</v>
      </c>
      <c r="O137" s="261">
        <f t="shared" si="40"/>
        <v>1085.3030303030303</v>
      </c>
      <c r="P137" s="250">
        <f>VLOOKUP(D137,Forecast!B$1:H$27,7,FALSE)</f>
        <v>0</v>
      </c>
      <c r="Q137" s="262"/>
      <c r="R137" s="261">
        <f t="shared" si="64"/>
        <v>793.10606060606062</v>
      </c>
      <c r="S137" s="250">
        <f>VLOOKUP(D137,Forecast!$B$1:$I$27,8,FALSE)</f>
        <v>5</v>
      </c>
      <c r="T137" s="262"/>
      <c r="U137" s="261">
        <f t="shared" si="65"/>
        <v>793.10606060606062</v>
      </c>
      <c r="V137" s="250">
        <f>VLOOKUP(D137,Forecast!B$1:J$27,9,FALSE)</f>
        <v>0</v>
      </c>
      <c r="W137" s="262"/>
      <c r="X137" s="261">
        <f t="shared" si="66"/>
        <v>1043.560606060606</v>
      </c>
      <c r="Y137" s="250">
        <f>VLOOKUP(D137,Forecast!B$1:K$27,10,FALSE)</f>
        <v>0</v>
      </c>
      <c r="Z137" s="262"/>
      <c r="AA137" s="261">
        <f t="shared" si="67"/>
        <v>834.84848484848487</v>
      </c>
      <c r="AB137" s="250">
        <f>VLOOKUP(D137,Forecast!B$1:L$27,11,FALSE)</f>
        <v>4</v>
      </c>
      <c r="AC137" s="262"/>
      <c r="AD137" s="261">
        <f t="shared" si="68"/>
        <v>793.10606060606062</v>
      </c>
      <c r="AE137" s="250">
        <f>VLOOKUP(D137,Forecast!B$1:M$27,12,FALSE)</f>
        <v>4</v>
      </c>
      <c r="AF137" s="262"/>
      <c r="AG137" s="261">
        <f t="shared" si="69"/>
        <v>1001.8181818181818</v>
      </c>
      <c r="AH137" s="250">
        <f>VLOOKUP(D137,Forecast!B$1:N$27,13,FALSE)</f>
        <v>4</v>
      </c>
      <c r="AI137" s="262"/>
      <c r="AJ137" s="272"/>
      <c r="AK137" s="325"/>
    </row>
    <row r="138" spans="2:37" s="229" customFormat="1" ht="33" hidden="1" customHeight="1">
      <c r="B138" s="332"/>
      <c r="C138" s="279" t="s">
        <v>192</v>
      </c>
      <c r="D138" s="286" t="s">
        <v>258</v>
      </c>
      <c r="E138" s="284" t="s">
        <v>52</v>
      </c>
      <c r="F138" s="283"/>
      <c r="G138" s="283"/>
      <c r="H138" s="286">
        <v>1</v>
      </c>
      <c r="I138" s="273">
        <v>0.33</v>
      </c>
      <c r="J138" s="271">
        <v>0.95</v>
      </c>
      <c r="K138" s="263">
        <v>2</v>
      </c>
      <c r="L138" s="263">
        <v>7.25</v>
      </c>
      <c r="M138" s="260">
        <f t="shared" si="62"/>
        <v>14.5</v>
      </c>
      <c r="N138" s="260">
        <f t="shared" si="63"/>
        <v>41.742424242424242</v>
      </c>
      <c r="O138" s="261">
        <f t="shared" si="40"/>
        <v>1085.3030303030303</v>
      </c>
      <c r="P138" s="250">
        <f>VLOOKUP(D138,Forecast!B$1:H$27,7,FALSE)</f>
        <v>8</v>
      </c>
      <c r="Q138" s="262"/>
      <c r="R138" s="261">
        <f t="shared" si="64"/>
        <v>793.10606060606062</v>
      </c>
      <c r="S138" s="250">
        <f>VLOOKUP(D138,Forecast!$B$1:$I$27,8,FALSE)</f>
        <v>40</v>
      </c>
      <c r="T138" s="262"/>
      <c r="U138" s="261">
        <f t="shared" si="65"/>
        <v>793.10606060606062</v>
      </c>
      <c r="V138" s="250">
        <f>VLOOKUP(D138,Forecast!B$1:J$27,9,FALSE)</f>
        <v>32</v>
      </c>
      <c r="W138" s="262"/>
      <c r="X138" s="261">
        <f t="shared" si="66"/>
        <v>1043.560606060606</v>
      </c>
      <c r="Y138" s="250">
        <f>VLOOKUP(D138,Forecast!B$1:K$27,10,FALSE)</f>
        <v>28</v>
      </c>
      <c r="Z138" s="262"/>
      <c r="AA138" s="261">
        <f t="shared" si="67"/>
        <v>834.84848484848487</v>
      </c>
      <c r="AB138" s="250">
        <f>VLOOKUP(D138,Forecast!B$1:L$27,11,FALSE)</f>
        <v>40</v>
      </c>
      <c r="AC138" s="262"/>
      <c r="AD138" s="261">
        <f t="shared" si="68"/>
        <v>793.10606060606062</v>
      </c>
      <c r="AE138" s="250">
        <f>VLOOKUP(D138,Forecast!B$1:M$27,12,FALSE)</f>
        <v>40</v>
      </c>
      <c r="AF138" s="262"/>
      <c r="AG138" s="261">
        <f t="shared" si="69"/>
        <v>1001.8181818181818</v>
      </c>
      <c r="AH138" s="250">
        <f>VLOOKUP(D138,Forecast!B$1:N$27,13,FALSE)</f>
        <v>39</v>
      </c>
      <c r="AI138" s="262"/>
      <c r="AJ138" s="272"/>
      <c r="AK138" s="325"/>
    </row>
    <row r="139" spans="2:37" s="229" customFormat="1" ht="33" hidden="1" customHeight="1">
      <c r="B139" s="332"/>
      <c r="C139" s="279" t="s">
        <v>192</v>
      </c>
      <c r="D139" s="295" t="s">
        <v>281</v>
      </c>
      <c r="E139" s="284" t="s">
        <v>52</v>
      </c>
      <c r="F139" s="283"/>
      <c r="G139" s="283"/>
      <c r="H139" s="293">
        <v>1</v>
      </c>
      <c r="I139" s="273">
        <v>0.33</v>
      </c>
      <c r="J139" s="271">
        <v>0.95</v>
      </c>
      <c r="K139" s="263">
        <v>2</v>
      </c>
      <c r="L139" s="263">
        <v>7.25</v>
      </c>
      <c r="M139" s="260">
        <f t="shared" ref="M139" si="73">H139*K139*L139</f>
        <v>14.5</v>
      </c>
      <c r="N139" s="260">
        <f t="shared" ref="N139" si="74">(M139/I139)*J139</f>
        <v>41.742424242424242</v>
      </c>
      <c r="O139" s="261">
        <f t="shared" ref="O139" si="75">N139*$O$2</f>
        <v>1085.3030303030303</v>
      </c>
      <c r="P139" s="250">
        <f>VLOOKUP(D139,Forecast!B$1:H$27,7,FALSE)</f>
        <v>0</v>
      </c>
      <c r="Q139" s="262"/>
      <c r="R139" s="261">
        <f t="shared" si="64"/>
        <v>793.10606060606062</v>
      </c>
      <c r="S139" s="250">
        <f>VLOOKUP(D139,Forecast!$B$1:$I$27,8,FALSE)</f>
        <v>17</v>
      </c>
      <c r="T139" s="262"/>
      <c r="U139" s="261">
        <f t="shared" si="65"/>
        <v>793.10606060606062</v>
      </c>
      <c r="V139" s="250">
        <f>VLOOKUP(D139,Forecast!B$1:J$27,9,FALSE)</f>
        <v>16</v>
      </c>
      <c r="W139" s="262"/>
      <c r="X139" s="261">
        <f t="shared" si="66"/>
        <v>1043.560606060606</v>
      </c>
      <c r="Y139" s="250">
        <f>VLOOKUP(D139,Forecast!B$1:K$27,10,FALSE)</f>
        <v>16</v>
      </c>
      <c r="Z139" s="262"/>
      <c r="AA139" s="261">
        <f t="shared" si="67"/>
        <v>834.84848484848487</v>
      </c>
      <c r="AB139" s="250">
        <f>VLOOKUP(D139,Forecast!B$1:L$27,11,FALSE)</f>
        <v>25</v>
      </c>
      <c r="AC139" s="262"/>
      <c r="AD139" s="261">
        <f t="shared" si="68"/>
        <v>793.10606060606062</v>
      </c>
      <c r="AE139" s="250">
        <f>VLOOKUP(D139,Forecast!B$1:M$27,12,FALSE)</f>
        <v>24</v>
      </c>
      <c r="AF139" s="262"/>
      <c r="AG139" s="261">
        <f t="shared" si="69"/>
        <v>1001.8181818181818</v>
      </c>
      <c r="AH139" s="250">
        <f>VLOOKUP(D139,Forecast!B$1:N$27,13,FALSE)</f>
        <v>24</v>
      </c>
      <c r="AI139" s="262"/>
      <c r="AJ139" s="272"/>
      <c r="AK139" s="325"/>
    </row>
    <row r="140" spans="2:37" s="229" customFormat="1" ht="33" hidden="1" customHeight="1">
      <c r="B140" s="332"/>
      <c r="C140" s="279" t="s">
        <v>192</v>
      </c>
      <c r="D140" s="286" t="s">
        <v>260</v>
      </c>
      <c r="E140" s="284" t="s">
        <v>52</v>
      </c>
      <c r="F140" s="283"/>
      <c r="G140" s="283"/>
      <c r="H140" s="286">
        <v>1</v>
      </c>
      <c r="I140" s="273">
        <v>0.33</v>
      </c>
      <c r="J140" s="271">
        <v>0.95</v>
      </c>
      <c r="K140" s="263">
        <v>2</v>
      </c>
      <c r="L140" s="263">
        <v>7.25</v>
      </c>
      <c r="M140" s="260">
        <f t="shared" si="62"/>
        <v>14.5</v>
      </c>
      <c r="N140" s="260">
        <f t="shared" si="63"/>
        <v>41.742424242424242</v>
      </c>
      <c r="O140" s="261">
        <f t="shared" si="40"/>
        <v>1085.3030303030303</v>
      </c>
      <c r="P140" s="250">
        <f>VLOOKUP(D140,Forecast!B$1:H$27,7,FALSE)</f>
        <v>7</v>
      </c>
      <c r="Q140" s="262"/>
      <c r="R140" s="261">
        <f t="shared" si="64"/>
        <v>793.10606060606062</v>
      </c>
      <c r="S140" s="250">
        <f>VLOOKUP(D140,Forecast!$B$1:$I$27,8,FALSE)</f>
        <v>3</v>
      </c>
      <c r="T140" s="262"/>
      <c r="U140" s="261">
        <f t="shared" si="65"/>
        <v>793.10606060606062</v>
      </c>
      <c r="V140" s="250">
        <f>VLOOKUP(D140,Forecast!B$1:J$27,9,FALSE)</f>
        <v>0</v>
      </c>
      <c r="W140" s="262"/>
      <c r="X140" s="261">
        <f t="shared" si="66"/>
        <v>1043.560606060606</v>
      </c>
      <c r="Y140" s="250">
        <f>VLOOKUP(D140,Forecast!B$1:K$27,10,FALSE)</f>
        <v>0</v>
      </c>
      <c r="Z140" s="262"/>
      <c r="AA140" s="261">
        <f t="shared" si="67"/>
        <v>834.84848484848487</v>
      </c>
      <c r="AB140" s="250">
        <f>VLOOKUP(D140,Forecast!B$1:L$27,11,FALSE)</f>
        <v>1</v>
      </c>
      <c r="AC140" s="262"/>
      <c r="AD140" s="261">
        <f t="shared" si="68"/>
        <v>793.10606060606062</v>
      </c>
      <c r="AE140" s="250">
        <f>VLOOKUP(D140,Forecast!B$1:M$27,12,FALSE)</f>
        <v>1</v>
      </c>
      <c r="AF140" s="262"/>
      <c r="AG140" s="261">
        <f t="shared" si="69"/>
        <v>1001.8181818181818</v>
      </c>
      <c r="AH140" s="250">
        <f>VLOOKUP(D140,Forecast!B$1:N$27,13,FALSE)</f>
        <v>1</v>
      </c>
      <c r="AI140" s="262"/>
      <c r="AJ140" s="272"/>
      <c r="AK140" s="325"/>
    </row>
    <row r="141" spans="2:37" s="229" customFormat="1" ht="33" hidden="1" customHeight="1">
      <c r="B141" s="332"/>
      <c r="C141" s="279" t="s">
        <v>231</v>
      </c>
      <c r="D141" s="286" t="s">
        <v>282</v>
      </c>
      <c r="E141" s="284" t="s">
        <v>52</v>
      </c>
      <c r="F141" s="283"/>
      <c r="G141" s="283"/>
      <c r="H141" s="286">
        <v>1</v>
      </c>
      <c r="I141" s="273">
        <v>0.33</v>
      </c>
      <c r="J141" s="271">
        <v>0.95</v>
      </c>
      <c r="K141" s="263">
        <v>2</v>
      </c>
      <c r="L141" s="263">
        <v>7.25</v>
      </c>
      <c r="M141" s="260">
        <f t="shared" si="62"/>
        <v>14.5</v>
      </c>
      <c r="N141" s="260">
        <f t="shared" si="63"/>
        <v>41.742424242424242</v>
      </c>
      <c r="O141" s="261">
        <f t="shared" si="40"/>
        <v>1085.3030303030303</v>
      </c>
      <c r="P141" s="250">
        <v>1</v>
      </c>
      <c r="Q141" s="262"/>
      <c r="R141" s="261">
        <f t="shared" si="64"/>
        <v>793.10606060606062</v>
      </c>
      <c r="S141" s="250">
        <v>0</v>
      </c>
      <c r="T141" s="262"/>
      <c r="U141" s="261">
        <f t="shared" si="65"/>
        <v>793.10606060606062</v>
      </c>
      <c r="V141" s="250">
        <v>0</v>
      </c>
      <c r="W141" s="262"/>
      <c r="X141" s="261">
        <f t="shared" si="66"/>
        <v>1043.560606060606</v>
      </c>
      <c r="Y141" s="250">
        <v>0</v>
      </c>
      <c r="Z141" s="262"/>
      <c r="AA141" s="261">
        <f t="shared" si="67"/>
        <v>834.84848484848487</v>
      </c>
      <c r="AB141" s="250">
        <v>0</v>
      </c>
      <c r="AC141" s="262"/>
      <c r="AD141" s="261">
        <f t="shared" si="68"/>
        <v>793.10606060606062</v>
      </c>
      <c r="AE141" s="250">
        <v>0</v>
      </c>
      <c r="AF141" s="262"/>
      <c r="AG141" s="261">
        <f t="shared" si="69"/>
        <v>1001.8181818181818</v>
      </c>
      <c r="AH141" s="250">
        <v>0</v>
      </c>
      <c r="AI141" s="262"/>
      <c r="AJ141" s="272"/>
      <c r="AK141" s="325"/>
    </row>
    <row r="142" spans="2:37" s="229" customFormat="1" ht="33" hidden="1" customHeight="1">
      <c r="B142" s="332"/>
      <c r="C142" s="279" t="s">
        <v>231</v>
      </c>
      <c r="D142" s="286" t="s">
        <v>283</v>
      </c>
      <c r="E142" s="284" t="s">
        <v>52</v>
      </c>
      <c r="F142" s="283"/>
      <c r="G142" s="283"/>
      <c r="H142" s="286">
        <v>1</v>
      </c>
      <c r="I142" s="273">
        <v>0.33</v>
      </c>
      <c r="J142" s="271">
        <v>0.95</v>
      </c>
      <c r="K142" s="263">
        <v>2</v>
      </c>
      <c r="L142" s="263">
        <v>7.25</v>
      </c>
      <c r="M142" s="260">
        <f t="shared" si="62"/>
        <v>14.5</v>
      </c>
      <c r="N142" s="260">
        <f t="shared" si="63"/>
        <v>41.742424242424242</v>
      </c>
      <c r="O142" s="261">
        <f t="shared" si="40"/>
        <v>1085.3030303030303</v>
      </c>
      <c r="P142" s="250">
        <v>0</v>
      </c>
      <c r="Q142" s="262"/>
      <c r="R142" s="261">
        <f t="shared" si="64"/>
        <v>793.10606060606062</v>
      </c>
      <c r="S142" s="250">
        <v>0</v>
      </c>
      <c r="T142" s="262"/>
      <c r="U142" s="261">
        <f t="shared" si="65"/>
        <v>793.10606060606062</v>
      </c>
      <c r="V142" s="250">
        <v>0</v>
      </c>
      <c r="W142" s="262"/>
      <c r="X142" s="261">
        <f t="shared" si="66"/>
        <v>1043.560606060606</v>
      </c>
      <c r="Y142" s="250">
        <v>0</v>
      </c>
      <c r="Z142" s="262"/>
      <c r="AA142" s="261">
        <f t="shared" si="67"/>
        <v>834.84848484848487</v>
      </c>
      <c r="AB142" s="250">
        <v>0</v>
      </c>
      <c r="AC142" s="262"/>
      <c r="AD142" s="261">
        <f t="shared" si="68"/>
        <v>793.10606060606062</v>
      </c>
      <c r="AE142" s="250">
        <v>0</v>
      </c>
      <c r="AF142" s="262"/>
      <c r="AG142" s="261">
        <f t="shared" si="69"/>
        <v>1001.8181818181818</v>
      </c>
      <c r="AH142" s="250">
        <v>0</v>
      </c>
      <c r="AI142" s="262"/>
      <c r="AJ142" s="272"/>
      <c r="AK142" s="325"/>
    </row>
    <row r="143" spans="2:37" s="229" customFormat="1" ht="33" hidden="1" customHeight="1">
      <c r="B143" s="332"/>
      <c r="C143" s="279" t="s">
        <v>231</v>
      </c>
      <c r="D143" s="286" t="s">
        <v>284</v>
      </c>
      <c r="E143" s="284" t="s">
        <v>52</v>
      </c>
      <c r="F143" s="283"/>
      <c r="G143" s="283"/>
      <c r="H143" s="286">
        <v>1</v>
      </c>
      <c r="I143" s="273">
        <v>0.33</v>
      </c>
      <c r="J143" s="271">
        <v>0.95</v>
      </c>
      <c r="K143" s="263">
        <v>2</v>
      </c>
      <c r="L143" s="263">
        <v>7.25</v>
      </c>
      <c r="M143" s="260">
        <f t="shared" si="62"/>
        <v>14.5</v>
      </c>
      <c r="N143" s="260">
        <f t="shared" si="63"/>
        <v>41.742424242424242</v>
      </c>
      <c r="O143" s="261">
        <f t="shared" si="40"/>
        <v>1085.3030303030303</v>
      </c>
      <c r="P143" s="250">
        <v>0</v>
      </c>
      <c r="Q143" s="262"/>
      <c r="R143" s="261">
        <f t="shared" si="64"/>
        <v>793.10606060606062</v>
      </c>
      <c r="S143" s="250">
        <v>0</v>
      </c>
      <c r="T143" s="262"/>
      <c r="U143" s="261">
        <f t="shared" si="65"/>
        <v>793.10606060606062</v>
      </c>
      <c r="V143" s="250">
        <v>0</v>
      </c>
      <c r="W143" s="262"/>
      <c r="X143" s="261">
        <f t="shared" si="66"/>
        <v>1043.560606060606</v>
      </c>
      <c r="Y143" s="250">
        <v>0</v>
      </c>
      <c r="Z143" s="262"/>
      <c r="AA143" s="261">
        <f t="shared" si="67"/>
        <v>834.84848484848487</v>
      </c>
      <c r="AB143" s="250">
        <v>0</v>
      </c>
      <c r="AC143" s="262"/>
      <c r="AD143" s="261">
        <f t="shared" si="68"/>
        <v>793.10606060606062</v>
      </c>
      <c r="AE143" s="250">
        <v>0</v>
      </c>
      <c r="AF143" s="262"/>
      <c r="AG143" s="261">
        <f t="shared" si="69"/>
        <v>1001.8181818181818</v>
      </c>
      <c r="AH143" s="250">
        <v>0</v>
      </c>
      <c r="AI143" s="262"/>
      <c r="AJ143" s="272"/>
      <c r="AK143" s="325"/>
    </row>
    <row r="144" spans="2:37" s="229" customFormat="1" ht="33" hidden="1" customHeight="1">
      <c r="B144" s="332"/>
      <c r="C144" s="279" t="s">
        <v>231</v>
      </c>
      <c r="D144" s="286" t="s">
        <v>285</v>
      </c>
      <c r="E144" s="284" t="s">
        <v>52</v>
      </c>
      <c r="F144" s="283"/>
      <c r="G144" s="283"/>
      <c r="H144" s="286">
        <v>1</v>
      </c>
      <c r="I144" s="273">
        <v>0.33</v>
      </c>
      <c r="J144" s="271">
        <v>0.95</v>
      </c>
      <c r="K144" s="263">
        <v>2</v>
      </c>
      <c r="L144" s="263">
        <v>7.25</v>
      </c>
      <c r="M144" s="260">
        <f t="shared" si="62"/>
        <v>14.5</v>
      </c>
      <c r="N144" s="260">
        <f t="shared" si="63"/>
        <v>41.742424242424242</v>
      </c>
      <c r="O144" s="261">
        <f t="shared" si="40"/>
        <v>1085.3030303030303</v>
      </c>
      <c r="P144" s="250">
        <v>0</v>
      </c>
      <c r="Q144" s="262"/>
      <c r="R144" s="261">
        <f t="shared" si="64"/>
        <v>793.10606060606062</v>
      </c>
      <c r="S144" s="250">
        <v>0</v>
      </c>
      <c r="T144" s="262"/>
      <c r="U144" s="261">
        <f t="shared" si="65"/>
        <v>793.10606060606062</v>
      </c>
      <c r="V144" s="250">
        <v>0</v>
      </c>
      <c r="W144" s="262"/>
      <c r="X144" s="261">
        <f t="shared" si="66"/>
        <v>1043.560606060606</v>
      </c>
      <c r="Y144" s="250">
        <v>0</v>
      </c>
      <c r="Z144" s="262"/>
      <c r="AA144" s="261">
        <f t="shared" si="67"/>
        <v>834.84848484848487</v>
      </c>
      <c r="AB144" s="250">
        <v>0</v>
      </c>
      <c r="AC144" s="262"/>
      <c r="AD144" s="261">
        <f t="shared" si="68"/>
        <v>793.10606060606062</v>
      </c>
      <c r="AE144" s="250">
        <v>0</v>
      </c>
      <c r="AF144" s="262"/>
      <c r="AG144" s="261">
        <f t="shared" si="69"/>
        <v>1001.8181818181818</v>
      </c>
      <c r="AH144" s="250">
        <v>0</v>
      </c>
      <c r="AI144" s="262"/>
      <c r="AJ144" s="272"/>
      <c r="AK144" s="325"/>
    </row>
    <row r="145" spans="2:37" s="229" customFormat="1" ht="33" hidden="1" customHeight="1">
      <c r="B145" s="332"/>
      <c r="C145" s="279" t="s">
        <v>231</v>
      </c>
      <c r="D145" s="286" t="s">
        <v>286</v>
      </c>
      <c r="E145" s="284" t="s">
        <v>52</v>
      </c>
      <c r="F145" s="283"/>
      <c r="G145" s="283"/>
      <c r="H145" s="286">
        <v>1</v>
      </c>
      <c r="I145" s="273">
        <v>0.33</v>
      </c>
      <c r="J145" s="271">
        <v>0.95</v>
      </c>
      <c r="K145" s="263">
        <v>2</v>
      </c>
      <c r="L145" s="263">
        <v>7.25</v>
      </c>
      <c r="M145" s="260">
        <f t="shared" si="62"/>
        <v>14.5</v>
      </c>
      <c r="N145" s="260">
        <f t="shared" si="63"/>
        <v>41.742424242424242</v>
      </c>
      <c r="O145" s="261">
        <f t="shared" si="40"/>
        <v>1085.3030303030303</v>
      </c>
      <c r="P145" s="250">
        <v>0</v>
      </c>
      <c r="Q145" s="262"/>
      <c r="R145" s="261">
        <f t="shared" si="64"/>
        <v>793.10606060606062</v>
      </c>
      <c r="S145" s="250">
        <v>0</v>
      </c>
      <c r="T145" s="262"/>
      <c r="U145" s="261">
        <f t="shared" si="65"/>
        <v>793.10606060606062</v>
      </c>
      <c r="V145" s="250">
        <v>0</v>
      </c>
      <c r="W145" s="262"/>
      <c r="X145" s="261">
        <f t="shared" si="66"/>
        <v>1043.560606060606</v>
      </c>
      <c r="Y145" s="250">
        <v>0</v>
      </c>
      <c r="Z145" s="262"/>
      <c r="AA145" s="261">
        <f t="shared" si="67"/>
        <v>834.84848484848487</v>
      </c>
      <c r="AB145" s="250">
        <v>0</v>
      </c>
      <c r="AC145" s="262"/>
      <c r="AD145" s="261">
        <f t="shared" si="68"/>
        <v>793.10606060606062</v>
      </c>
      <c r="AE145" s="250">
        <v>0</v>
      </c>
      <c r="AF145" s="262"/>
      <c r="AG145" s="261">
        <f t="shared" si="69"/>
        <v>1001.8181818181818</v>
      </c>
      <c r="AH145" s="250">
        <v>0</v>
      </c>
      <c r="AI145" s="262"/>
      <c r="AJ145" s="272"/>
      <c r="AK145" s="325"/>
    </row>
    <row r="146" spans="2:37" s="229" customFormat="1" ht="33" customHeight="1">
      <c r="B146" s="332"/>
      <c r="C146" s="279" t="s">
        <v>192</v>
      </c>
      <c r="D146" s="286" t="s">
        <v>250</v>
      </c>
      <c r="E146" s="284" t="s">
        <v>53</v>
      </c>
      <c r="F146" s="283"/>
      <c r="G146" s="283"/>
      <c r="H146" s="286">
        <v>1</v>
      </c>
      <c r="I146" s="273">
        <v>0.38</v>
      </c>
      <c r="J146" s="271">
        <v>0.95</v>
      </c>
      <c r="K146" s="263">
        <v>2</v>
      </c>
      <c r="L146" s="263">
        <v>7.25</v>
      </c>
      <c r="M146" s="260">
        <f t="shared" si="62"/>
        <v>14.5</v>
      </c>
      <c r="N146" s="260">
        <f t="shared" si="63"/>
        <v>36.249999999999993</v>
      </c>
      <c r="O146" s="261">
        <f t="shared" si="40"/>
        <v>942.49999999999977</v>
      </c>
      <c r="P146" s="250">
        <f>VLOOKUP(D146,Forecast!B$1:H$27,7,FALSE)</f>
        <v>38</v>
      </c>
      <c r="Q146" s="318">
        <f>SUM(P146:P160)/O146</f>
        <v>0.94429708222811692</v>
      </c>
      <c r="R146" s="261">
        <f t="shared" si="64"/>
        <v>688.74999999999989</v>
      </c>
      <c r="S146" s="250">
        <f>VLOOKUP(D146,Forecast!$B$1:$I$27,8,FALSE)</f>
        <v>26</v>
      </c>
      <c r="T146" s="318">
        <f>SUM(S146:S160)/R146</f>
        <v>0.87549909255898384</v>
      </c>
      <c r="U146" s="261">
        <f t="shared" si="65"/>
        <v>688.74999999999989</v>
      </c>
      <c r="V146" s="250">
        <f>VLOOKUP(D146,Forecast!B$1:J$27,9,FALSE)</f>
        <v>16</v>
      </c>
      <c r="W146" s="318">
        <f>SUM(V146:V160)/U146</f>
        <v>0.65045372050816708</v>
      </c>
      <c r="X146" s="261">
        <f t="shared" si="66"/>
        <v>906.24999999999977</v>
      </c>
      <c r="Y146" s="250">
        <f>VLOOKUP(D146,Forecast!B$1:K$27,10,FALSE)</f>
        <v>16</v>
      </c>
      <c r="Z146" s="318">
        <f>SUM(Y146:Y160)/X146</f>
        <v>0.48110344827586221</v>
      </c>
      <c r="AA146" s="261">
        <f t="shared" si="67"/>
        <v>724.99999999999989</v>
      </c>
      <c r="AB146" s="250">
        <f>VLOOKUP(D146,Forecast!B$1:L$27,11,FALSE)</f>
        <v>22</v>
      </c>
      <c r="AC146" s="318">
        <f>SUM(AB146:AB160)/AA146</f>
        <v>0.71586206896551741</v>
      </c>
      <c r="AD146" s="261">
        <f t="shared" si="68"/>
        <v>688.74999999999989</v>
      </c>
      <c r="AE146" s="250">
        <f>VLOOKUP(D146,Forecast!B$1:M$27,12,FALSE)</f>
        <v>22</v>
      </c>
      <c r="AF146" s="318">
        <f>SUM(AE146:AE160)/AD146</f>
        <v>0.75208711433756814</v>
      </c>
      <c r="AG146" s="261">
        <f t="shared" si="69"/>
        <v>869.99999999999977</v>
      </c>
      <c r="AH146" s="250">
        <f>VLOOKUP(D146,Forecast!B$1:N$27,13,FALSE)</f>
        <v>22</v>
      </c>
      <c r="AI146" s="318">
        <f>SUM(AH146:AH160)/AG146</f>
        <v>0.59195402298850586</v>
      </c>
      <c r="AJ146" s="287" t="s">
        <v>230</v>
      </c>
      <c r="AK146" s="325"/>
    </row>
    <row r="147" spans="2:37" s="229" customFormat="1" ht="33" hidden="1" customHeight="1">
      <c r="B147" s="332"/>
      <c r="C147" s="279" t="s">
        <v>192</v>
      </c>
      <c r="D147" s="286">
        <v>186299800</v>
      </c>
      <c r="E147" s="284" t="s">
        <v>53</v>
      </c>
      <c r="F147" s="283"/>
      <c r="G147" s="283"/>
      <c r="H147" s="286">
        <v>1</v>
      </c>
      <c r="I147" s="273">
        <v>0.38</v>
      </c>
      <c r="J147" s="271">
        <v>0.95</v>
      </c>
      <c r="K147" s="263">
        <v>2</v>
      </c>
      <c r="L147" s="263">
        <v>7.25</v>
      </c>
      <c r="M147" s="260">
        <f t="shared" si="62"/>
        <v>14.5</v>
      </c>
      <c r="N147" s="260">
        <f t="shared" si="63"/>
        <v>36.249999999999993</v>
      </c>
      <c r="O147" s="261">
        <f t="shared" ref="O147:O220" si="76">N147*$O$2</f>
        <v>942.49999999999977</v>
      </c>
      <c r="P147" s="250">
        <f>VLOOKUP(D147,Forecast!B$1:H$27,7,FALSE)</f>
        <v>438</v>
      </c>
      <c r="Q147" s="262"/>
      <c r="R147" s="261">
        <f t="shared" si="64"/>
        <v>688.74999999999989</v>
      </c>
      <c r="S147" s="250">
        <f>VLOOKUP(D147,Forecast!$B$1:$I$27,8,FALSE)</f>
        <v>232</v>
      </c>
      <c r="T147" s="262"/>
      <c r="U147" s="261">
        <f t="shared" si="65"/>
        <v>688.74999999999989</v>
      </c>
      <c r="V147" s="250">
        <f>VLOOKUP(D147,Forecast!B$1:J$27,9,FALSE)</f>
        <v>184</v>
      </c>
      <c r="W147" s="262"/>
      <c r="X147" s="261">
        <f t="shared" si="66"/>
        <v>906.24999999999977</v>
      </c>
      <c r="Y147" s="250">
        <f>VLOOKUP(D147,Forecast!B$1:K$27,10,FALSE)</f>
        <v>184</v>
      </c>
      <c r="Z147" s="262"/>
      <c r="AA147" s="261">
        <f t="shared" si="67"/>
        <v>724.99999999999989</v>
      </c>
      <c r="AB147" s="250">
        <f>VLOOKUP(D147,Forecast!B$1:L$27,11,FALSE)</f>
        <v>202</v>
      </c>
      <c r="AC147" s="262"/>
      <c r="AD147" s="261">
        <f t="shared" si="68"/>
        <v>688.74999999999989</v>
      </c>
      <c r="AE147" s="250">
        <f>VLOOKUP(D147,Forecast!B$1:M$27,12,FALSE)</f>
        <v>202</v>
      </c>
      <c r="AF147" s="262"/>
      <c r="AG147" s="261">
        <f t="shared" si="69"/>
        <v>869.99999999999977</v>
      </c>
      <c r="AH147" s="250">
        <f>VLOOKUP(D147,Forecast!B$1:N$27,13,FALSE)</f>
        <v>202</v>
      </c>
      <c r="AI147" s="262"/>
      <c r="AJ147" s="272"/>
      <c r="AK147" s="325"/>
    </row>
    <row r="148" spans="2:37" s="229" customFormat="1" ht="33" hidden="1" customHeight="1">
      <c r="B148" s="332"/>
      <c r="C148" s="279" t="s">
        <v>192</v>
      </c>
      <c r="D148" s="286" t="s">
        <v>253</v>
      </c>
      <c r="E148" s="284" t="s">
        <v>53</v>
      </c>
      <c r="F148" s="283"/>
      <c r="G148" s="283"/>
      <c r="H148" s="286">
        <v>1</v>
      </c>
      <c r="I148" s="273">
        <v>0.38</v>
      </c>
      <c r="J148" s="271">
        <v>0.95</v>
      </c>
      <c r="K148" s="263">
        <v>2</v>
      </c>
      <c r="L148" s="263">
        <v>7.25</v>
      </c>
      <c r="M148" s="260">
        <f t="shared" si="62"/>
        <v>14.5</v>
      </c>
      <c r="N148" s="260">
        <f t="shared" si="63"/>
        <v>36.249999999999993</v>
      </c>
      <c r="O148" s="261">
        <f t="shared" si="76"/>
        <v>942.49999999999977</v>
      </c>
      <c r="P148" s="250">
        <f>VLOOKUP(D148,Forecast!B$1:H$27,7,FALSE)</f>
        <v>146</v>
      </c>
      <c r="Q148" s="262"/>
      <c r="R148" s="261">
        <f t="shared" si="64"/>
        <v>688.74999999999989</v>
      </c>
      <c r="S148" s="250">
        <f>VLOOKUP(D148,Forecast!$B$1:$I$27,8,FALSE)</f>
        <v>112</v>
      </c>
      <c r="T148" s="262"/>
      <c r="U148" s="261">
        <f t="shared" si="65"/>
        <v>688.74999999999989</v>
      </c>
      <c r="V148" s="250">
        <f>VLOOKUP(D148,Forecast!B$1:J$27,9,FALSE)</f>
        <v>88</v>
      </c>
      <c r="W148" s="262"/>
      <c r="X148" s="261">
        <f t="shared" si="66"/>
        <v>906.24999999999977</v>
      </c>
      <c r="Y148" s="250">
        <f>VLOOKUP(D148,Forecast!B$1:K$27,10,FALSE)</f>
        <v>72</v>
      </c>
      <c r="Z148" s="262"/>
      <c r="AA148" s="261">
        <f t="shared" si="67"/>
        <v>724.99999999999989</v>
      </c>
      <c r="AB148" s="250">
        <f>VLOOKUP(D148,Forecast!B$1:L$27,11,FALSE)</f>
        <v>95</v>
      </c>
      <c r="AC148" s="262"/>
      <c r="AD148" s="261">
        <f t="shared" si="68"/>
        <v>688.74999999999989</v>
      </c>
      <c r="AE148" s="250">
        <f>VLOOKUP(D148,Forecast!B$1:M$27,12,FALSE)</f>
        <v>95</v>
      </c>
      <c r="AF148" s="262"/>
      <c r="AG148" s="261">
        <f t="shared" si="69"/>
        <v>869.99999999999977</v>
      </c>
      <c r="AH148" s="250">
        <f>VLOOKUP(D148,Forecast!B$1:N$27,13,FALSE)</f>
        <v>95</v>
      </c>
      <c r="AI148" s="262"/>
      <c r="AJ148" s="272"/>
      <c r="AK148" s="325"/>
    </row>
    <row r="149" spans="2:37" s="229" customFormat="1" ht="33" hidden="1" customHeight="1">
      <c r="B149" s="332"/>
      <c r="C149" s="279" t="s">
        <v>192</v>
      </c>
      <c r="D149" s="286" t="s">
        <v>254</v>
      </c>
      <c r="E149" s="284" t="s">
        <v>53</v>
      </c>
      <c r="F149" s="283"/>
      <c r="G149" s="283"/>
      <c r="H149" s="286">
        <v>1</v>
      </c>
      <c r="I149" s="273">
        <v>0.38</v>
      </c>
      <c r="J149" s="271">
        <v>0.95</v>
      </c>
      <c r="K149" s="263">
        <v>2</v>
      </c>
      <c r="L149" s="263">
        <v>7.25</v>
      </c>
      <c r="M149" s="260">
        <f t="shared" si="62"/>
        <v>14.5</v>
      </c>
      <c r="N149" s="260">
        <f t="shared" si="63"/>
        <v>36.249999999999993</v>
      </c>
      <c r="O149" s="261">
        <f t="shared" si="76"/>
        <v>942.49999999999977</v>
      </c>
      <c r="P149" s="250">
        <f>VLOOKUP(D149,Forecast!B$1:H$27,7,FALSE)</f>
        <v>212</v>
      </c>
      <c r="Q149" s="262"/>
      <c r="R149" s="261">
        <f t="shared" si="64"/>
        <v>688.74999999999989</v>
      </c>
      <c r="S149" s="250">
        <f>VLOOKUP(D149,Forecast!$B$1:$I$27,8,FALSE)</f>
        <v>116</v>
      </c>
      <c r="T149" s="262"/>
      <c r="U149" s="261">
        <f t="shared" si="65"/>
        <v>688.74999999999989</v>
      </c>
      <c r="V149" s="250">
        <f>VLOOKUP(D149,Forecast!B$1:J$27,9,FALSE)</f>
        <v>88</v>
      </c>
      <c r="W149" s="262"/>
      <c r="X149" s="261">
        <f t="shared" si="66"/>
        <v>906.24999999999977</v>
      </c>
      <c r="Y149" s="250">
        <f>VLOOKUP(D149,Forecast!B$1:K$27,10,FALSE)</f>
        <v>96</v>
      </c>
      <c r="Z149" s="262"/>
      <c r="AA149" s="261">
        <f t="shared" si="67"/>
        <v>724.99999999999989</v>
      </c>
      <c r="AB149" s="250">
        <f>VLOOKUP(D149,Forecast!B$1:L$27,11,FALSE)</f>
        <v>94</v>
      </c>
      <c r="AC149" s="262"/>
      <c r="AD149" s="261">
        <f t="shared" si="68"/>
        <v>688.74999999999989</v>
      </c>
      <c r="AE149" s="250">
        <f>VLOOKUP(D149,Forecast!B$1:M$27,12,FALSE)</f>
        <v>94</v>
      </c>
      <c r="AF149" s="262"/>
      <c r="AG149" s="261">
        <f t="shared" si="69"/>
        <v>869.99999999999977</v>
      </c>
      <c r="AH149" s="250">
        <f>VLOOKUP(D149,Forecast!B$1:N$27,13,FALSE)</f>
        <v>93</v>
      </c>
      <c r="AI149" s="262"/>
      <c r="AJ149" s="272"/>
      <c r="AK149" s="325"/>
    </row>
    <row r="150" spans="2:37" s="229" customFormat="1" ht="33" hidden="1" customHeight="1">
      <c r="B150" s="332"/>
      <c r="C150" s="279" t="s">
        <v>192</v>
      </c>
      <c r="D150" s="286" t="s">
        <v>262</v>
      </c>
      <c r="E150" s="284" t="s">
        <v>53</v>
      </c>
      <c r="F150" s="283"/>
      <c r="G150" s="283"/>
      <c r="H150" s="286">
        <v>1</v>
      </c>
      <c r="I150" s="273">
        <v>0.38</v>
      </c>
      <c r="J150" s="271">
        <v>0.95</v>
      </c>
      <c r="K150" s="263">
        <v>2</v>
      </c>
      <c r="L150" s="263">
        <v>7.25</v>
      </c>
      <c r="M150" s="260">
        <f t="shared" ref="M150" si="77">H150*K150*L150</f>
        <v>14.5</v>
      </c>
      <c r="N150" s="260">
        <f t="shared" ref="N150" si="78">(M150/I150)*J150</f>
        <v>36.249999999999993</v>
      </c>
      <c r="O150" s="261">
        <f t="shared" ref="O150" si="79">N150*$O$2</f>
        <v>942.49999999999977</v>
      </c>
      <c r="P150" s="250">
        <f>VLOOKUP(D150,Forecast!B$1:H$27,7,FALSE)</f>
        <v>34</v>
      </c>
      <c r="Q150" s="262"/>
      <c r="R150" s="261">
        <f t="shared" si="64"/>
        <v>688.74999999999989</v>
      </c>
      <c r="S150" s="250">
        <f>VLOOKUP(D150,Forecast!$B$1:$I$27,8,FALSE)</f>
        <v>32</v>
      </c>
      <c r="T150" s="262"/>
      <c r="U150" s="261">
        <f t="shared" si="65"/>
        <v>688.74999999999989</v>
      </c>
      <c r="V150" s="250">
        <f>VLOOKUP(D150,Forecast!B$1:J$27,9,FALSE)</f>
        <v>24</v>
      </c>
      <c r="W150" s="262"/>
      <c r="X150" s="261">
        <f t="shared" si="66"/>
        <v>906.24999999999977</v>
      </c>
      <c r="Y150" s="250">
        <f>VLOOKUP(D150,Forecast!B$1:K$27,10,FALSE)</f>
        <v>24</v>
      </c>
      <c r="Z150" s="262"/>
      <c r="AA150" s="261">
        <f t="shared" si="67"/>
        <v>724.99999999999989</v>
      </c>
      <c r="AB150" s="250">
        <f>VLOOKUP(D150,Forecast!B$1:L$27,11,FALSE)</f>
        <v>28</v>
      </c>
      <c r="AC150" s="262"/>
      <c r="AD150" s="261">
        <f t="shared" si="68"/>
        <v>688.74999999999989</v>
      </c>
      <c r="AE150" s="250">
        <f>VLOOKUP(D150,Forecast!B$1:M$27,12,FALSE)</f>
        <v>28</v>
      </c>
      <c r="AF150" s="262"/>
      <c r="AG150" s="261">
        <f t="shared" si="69"/>
        <v>869.99999999999977</v>
      </c>
      <c r="AH150" s="250">
        <f>VLOOKUP(D150,Forecast!B$1:N$27,13,FALSE)</f>
        <v>28</v>
      </c>
      <c r="AI150" s="262"/>
      <c r="AJ150" s="272"/>
      <c r="AK150" s="325"/>
    </row>
    <row r="151" spans="2:37" s="229" customFormat="1" ht="33" hidden="1" customHeight="1">
      <c r="B151" s="332"/>
      <c r="C151" s="279" t="s">
        <v>192</v>
      </c>
      <c r="D151" s="286" t="s">
        <v>255</v>
      </c>
      <c r="E151" s="284" t="s">
        <v>53</v>
      </c>
      <c r="F151" s="283"/>
      <c r="G151" s="283"/>
      <c r="H151" s="286">
        <v>1</v>
      </c>
      <c r="I151" s="273">
        <v>0.38</v>
      </c>
      <c r="J151" s="271">
        <v>0.95</v>
      </c>
      <c r="K151" s="263">
        <v>2</v>
      </c>
      <c r="L151" s="263">
        <v>7.25</v>
      </c>
      <c r="M151" s="260">
        <f t="shared" si="62"/>
        <v>14.5</v>
      </c>
      <c r="N151" s="260">
        <f t="shared" si="63"/>
        <v>36.249999999999993</v>
      </c>
      <c r="O151" s="261">
        <f t="shared" si="76"/>
        <v>942.49999999999977</v>
      </c>
      <c r="P151" s="250">
        <f>VLOOKUP(D151,Forecast!B$1:H$27,7,FALSE)</f>
        <v>6</v>
      </c>
      <c r="Q151" s="262"/>
      <c r="R151" s="261">
        <f t="shared" si="64"/>
        <v>688.74999999999989</v>
      </c>
      <c r="S151" s="250">
        <f>VLOOKUP(D151,Forecast!$B$1:$I$27,8,FALSE)</f>
        <v>20</v>
      </c>
      <c r="T151" s="262"/>
      <c r="U151" s="261">
        <f t="shared" si="65"/>
        <v>688.74999999999989</v>
      </c>
      <c r="V151" s="250">
        <f>VLOOKUP(D151,Forecast!B$1:J$27,9,FALSE)</f>
        <v>0</v>
      </c>
      <c r="W151" s="262"/>
      <c r="X151" s="261">
        <f t="shared" si="66"/>
        <v>906.24999999999977</v>
      </c>
      <c r="Y151" s="250">
        <f>VLOOKUP(D151,Forecast!B$1:K$27,10,FALSE)</f>
        <v>0</v>
      </c>
      <c r="Z151" s="262"/>
      <c r="AA151" s="261">
        <f t="shared" si="67"/>
        <v>724.99999999999989</v>
      </c>
      <c r="AB151" s="250">
        <f>VLOOKUP(D151,Forecast!B$1:L$27,11,FALSE)</f>
        <v>8</v>
      </c>
      <c r="AC151" s="262"/>
      <c r="AD151" s="261">
        <f t="shared" si="68"/>
        <v>688.74999999999989</v>
      </c>
      <c r="AE151" s="250">
        <f>VLOOKUP(D151,Forecast!B$1:M$27,12,FALSE)</f>
        <v>8</v>
      </c>
      <c r="AF151" s="262"/>
      <c r="AG151" s="261">
        <f t="shared" si="69"/>
        <v>869.99999999999977</v>
      </c>
      <c r="AH151" s="250">
        <f>VLOOKUP(D151,Forecast!B$1:N$27,13,FALSE)</f>
        <v>7</v>
      </c>
      <c r="AI151" s="262"/>
      <c r="AJ151" s="272"/>
      <c r="AK151" s="325"/>
    </row>
    <row r="152" spans="2:37" s="229" customFormat="1" ht="33" hidden="1" customHeight="1">
      <c r="B152" s="332"/>
      <c r="C152" s="279" t="s">
        <v>192</v>
      </c>
      <c r="D152" s="286" t="s">
        <v>256</v>
      </c>
      <c r="E152" s="284" t="s">
        <v>53</v>
      </c>
      <c r="F152" s="283"/>
      <c r="G152" s="283"/>
      <c r="H152" s="286">
        <v>1</v>
      </c>
      <c r="I152" s="273">
        <v>0.38</v>
      </c>
      <c r="J152" s="271">
        <v>0.95</v>
      </c>
      <c r="K152" s="263">
        <v>2</v>
      </c>
      <c r="L152" s="263">
        <v>7.25</v>
      </c>
      <c r="M152" s="260">
        <f t="shared" si="62"/>
        <v>14.5</v>
      </c>
      <c r="N152" s="260">
        <f t="shared" si="63"/>
        <v>36.249999999999993</v>
      </c>
      <c r="O152" s="261">
        <f t="shared" si="76"/>
        <v>942.49999999999977</v>
      </c>
      <c r="P152" s="250">
        <f>VLOOKUP(D152,Forecast!B$1:H$27,7,FALSE)</f>
        <v>0</v>
      </c>
      <c r="Q152" s="262"/>
      <c r="R152" s="261">
        <f t="shared" si="64"/>
        <v>688.74999999999989</v>
      </c>
      <c r="S152" s="250">
        <f>VLOOKUP(D152,Forecast!$B$1:$I$27,8,FALSE)</f>
        <v>5</v>
      </c>
      <c r="T152" s="262"/>
      <c r="U152" s="261">
        <f t="shared" si="65"/>
        <v>688.74999999999989</v>
      </c>
      <c r="V152" s="250">
        <f>VLOOKUP(D152,Forecast!B$1:J$27,9,FALSE)</f>
        <v>0</v>
      </c>
      <c r="W152" s="262"/>
      <c r="X152" s="261">
        <f t="shared" si="66"/>
        <v>906.24999999999977</v>
      </c>
      <c r="Y152" s="250">
        <f>VLOOKUP(D152,Forecast!B$1:K$27,10,FALSE)</f>
        <v>0</v>
      </c>
      <c r="Z152" s="262"/>
      <c r="AA152" s="261">
        <f t="shared" si="67"/>
        <v>724.99999999999989</v>
      </c>
      <c r="AB152" s="250">
        <f>VLOOKUP(D152,Forecast!B$1:L$27,11,FALSE)</f>
        <v>4</v>
      </c>
      <c r="AC152" s="262"/>
      <c r="AD152" s="261">
        <f t="shared" si="68"/>
        <v>688.74999999999989</v>
      </c>
      <c r="AE152" s="250">
        <f>VLOOKUP(D152,Forecast!B$1:M$27,12,FALSE)</f>
        <v>4</v>
      </c>
      <c r="AF152" s="262"/>
      <c r="AG152" s="261">
        <f t="shared" si="69"/>
        <v>869.99999999999977</v>
      </c>
      <c r="AH152" s="250">
        <f>VLOOKUP(D152,Forecast!B$1:N$27,13,FALSE)</f>
        <v>4</v>
      </c>
      <c r="AI152" s="262"/>
      <c r="AJ152" s="272"/>
      <c r="AK152" s="325"/>
    </row>
    <row r="153" spans="2:37" s="229" customFormat="1" ht="33" hidden="1" customHeight="1">
      <c r="B153" s="332"/>
      <c r="C153" s="279" t="s">
        <v>192</v>
      </c>
      <c r="D153" s="286" t="s">
        <v>258</v>
      </c>
      <c r="E153" s="284" t="s">
        <v>53</v>
      </c>
      <c r="F153" s="283"/>
      <c r="G153" s="283"/>
      <c r="H153" s="286">
        <v>1</v>
      </c>
      <c r="I153" s="273">
        <v>0.38</v>
      </c>
      <c r="J153" s="271">
        <v>0.95</v>
      </c>
      <c r="K153" s="263">
        <v>2</v>
      </c>
      <c r="L153" s="263">
        <v>7.25</v>
      </c>
      <c r="M153" s="260">
        <f t="shared" si="62"/>
        <v>14.5</v>
      </c>
      <c r="N153" s="260">
        <f t="shared" si="63"/>
        <v>36.249999999999993</v>
      </c>
      <c r="O153" s="261">
        <f t="shared" si="76"/>
        <v>942.49999999999977</v>
      </c>
      <c r="P153" s="250">
        <f>VLOOKUP(D153,Forecast!B$1:H$27,7,FALSE)</f>
        <v>8</v>
      </c>
      <c r="Q153" s="262"/>
      <c r="R153" s="261">
        <f t="shared" si="64"/>
        <v>688.74999999999989</v>
      </c>
      <c r="S153" s="250">
        <f>VLOOKUP(D153,Forecast!$B$1:$I$27,8,FALSE)</f>
        <v>40</v>
      </c>
      <c r="T153" s="262"/>
      <c r="U153" s="261">
        <f t="shared" si="65"/>
        <v>688.74999999999989</v>
      </c>
      <c r="V153" s="250">
        <f>VLOOKUP(D153,Forecast!B$1:J$27,9,FALSE)</f>
        <v>32</v>
      </c>
      <c r="W153" s="262"/>
      <c r="X153" s="261">
        <f t="shared" si="66"/>
        <v>906.24999999999977</v>
      </c>
      <c r="Y153" s="250">
        <f>VLOOKUP(D153,Forecast!B$1:K$27,10,FALSE)</f>
        <v>28</v>
      </c>
      <c r="Z153" s="262"/>
      <c r="AA153" s="261">
        <f t="shared" si="67"/>
        <v>724.99999999999989</v>
      </c>
      <c r="AB153" s="250">
        <f>VLOOKUP(D153,Forecast!B$1:L$27,11,FALSE)</f>
        <v>40</v>
      </c>
      <c r="AC153" s="262"/>
      <c r="AD153" s="261">
        <f t="shared" si="68"/>
        <v>688.74999999999989</v>
      </c>
      <c r="AE153" s="250">
        <f>VLOOKUP(D153,Forecast!B$1:M$27,12,FALSE)</f>
        <v>40</v>
      </c>
      <c r="AF153" s="262"/>
      <c r="AG153" s="261">
        <f t="shared" si="69"/>
        <v>869.99999999999977</v>
      </c>
      <c r="AH153" s="250">
        <f>VLOOKUP(D153,Forecast!B$1:N$27,13,FALSE)</f>
        <v>39</v>
      </c>
      <c r="AI153" s="262"/>
      <c r="AJ153" s="272"/>
      <c r="AK153" s="325"/>
    </row>
    <row r="154" spans="2:37" s="229" customFormat="1" ht="33" hidden="1" customHeight="1">
      <c r="B154" s="332"/>
      <c r="C154" s="279" t="s">
        <v>192</v>
      </c>
      <c r="D154" s="295" t="s">
        <v>281</v>
      </c>
      <c r="E154" s="284" t="s">
        <v>53</v>
      </c>
      <c r="F154" s="283"/>
      <c r="G154" s="283"/>
      <c r="H154" s="293">
        <v>1</v>
      </c>
      <c r="I154" s="273">
        <v>0.38</v>
      </c>
      <c r="J154" s="271">
        <v>0.95</v>
      </c>
      <c r="K154" s="263">
        <v>2</v>
      </c>
      <c r="L154" s="263">
        <v>7.25</v>
      </c>
      <c r="M154" s="260">
        <f t="shared" ref="M154" si="80">H154*K154*L154</f>
        <v>14.5</v>
      </c>
      <c r="N154" s="260">
        <f t="shared" ref="N154" si="81">(M154/I154)*J154</f>
        <v>36.249999999999993</v>
      </c>
      <c r="O154" s="261">
        <f t="shared" ref="O154" si="82">N154*$O$2</f>
        <v>942.49999999999977</v>
      </c>
      <c r="P154" s="250">
        <f>VLOOKUP(D154,Forecast!B$1:H$27,7,FALSE)</f>
        <v>0</v>
      </c>
      <c r="Q154" s="262"/>
      <c r="R154" s="261">
        <f t="shared" si="64"/>
        <v>688.74999999999989</v>
      </c>
      <c r="S154" s="250">
        <f>VLOOKUP(D154,Forecast!$B$1:$I$27,8,FALSE)</f>
        <v>17</v>
      </c>
      <c r="T154" s="262"/>
      <c r="U154" s="261">
        <f t="shared" si="65"/>
        <v>688.74999999999989</v>
      </c>
      <c r="V154" s="250">
        <f>VLOOKUP(D154,Forecast!B$1:J$27,9,FALSE)</f>
        <v>16</v>
      </c>
      <c r="W154" s="262"/>
      <c r="X154" s="261">
        <f t="shared" si="66"/>
        <v>906.24999999999977</v>
      </c>
      <c r="Y154" s="250">
        <f>VLOOKUP(D154,Forecast!B$1:K$27,10,FALSE)</f>
        <v>16</v>
      </c>
      <c r="Z154" s="262"/>
      <c r="AA154" s="261">
        <f t="shared" si="67"/>
        <v>724.99999999999989</v>
      </c>
      <c r="AB154" s="250">
        <f>VLOOKUP(D154,Forecast!B$1:L$27,11,FALSE)</f>
        <v>25</v>
      </c>
      <c r="AC154" s="262"/>
      <c r="AD154" s="261">
        <f t="shared" si="68"/>
        <v>688.74999999999989</v>
      </c>
      <c r="AE154" s="250">
        <f>VLOOKUP(D154,Forecast!B$1:M$27,12,FALSE)</f>
        <v>24</v>
      </c>
      <c r="AF154" s="262"/>
      <c r="AG154" s="261">
        <f t="shared" si="69"/>
        <v>869.99999999999977</v>
      </c>
      <c r="AH154" s="250">
        <f>VLOOKUP(D154,Forecast!B$1:N$27,13,FALSE)</f>
        <v>24</v>
      </c>
      <c r="AI154" s="262"/>
      <c r="AJ154" s="272"/>
      <c r="AK154" s="325"/>
    </row>
    <row r="155" spans="2:37" s="229" customFormat="1" ht="33" hidden="1" customHeight="1">
      <c r="B155" s="332"/>
      <c r="C155" s="279" t="s">
        <v>192</v>
      </c>
      <c r="D155" s="286" t="s">
        <v>260</v>
      </c>
      <c r="E155" s="284" t="s">
        <v>53</v>
      </c>
      <c r="F155" s="283"/>
      <c r="G155" s="283"/>
      <c r="H155" s="286">
        <v>1</v>
      </c>
      <c r="I155" s="273">
        <v>0.38</v>
      </c>
      <c r="J155" s="271">
        <v>0.95</v>
      </c>
      <c r="K155" s="263">
        <v>2</v>
      </c>
      <c r="L155" s="263">
        <v>7.25</v>
      </c>
      <c r="M155" s="260">
        <f t="shared" si="62"/>
        <v>14.5</v>
      </c>
      <c r="N155" s="260">
        <f t="shared" si="63"/>
        <v>36.249999999999993</v>
      </c>
      <c r="O155" s="261">
        <f t="shared" si="76"/>
        <v>942.49999999999977</v>
      </c>
      <c r="P155" s="250">
        <f>VLOOKUP(D155,Forecast!B$1:H$27,7,FALSE)</f>
        <v>7</v>
      </c>
      <c r="Q155" s="262"/>
      <c r="R155" s="261">
        <f t="shared" si="64"/>
        <v>688.74999999999989</v>
      </c>
      <c r="S155" s="250">
        <f>VLOOKUP(D155,Forecast!$B$1:$I$27,8,FALSE)</f>
        <v>3</v>
      </c>
      <c r="T155" s="262"/>
      <c r="U155" s="261">
        <f t="shared" si="65"/>
        <v>688.74999999999989</v>
      </c>
      <c r="V155" s="250">
        <f>VLOOKUP(D155,Forecast!B$1:J$27,9,FALSE)</f>
        <v>0</v>
      </c>
      <c r="W155" s="262"/>
      <c r="X155" s="261">
        <f t="shared" si="66"/>
        <v>906.24999999999977</v>
      </c>
      <c r="Y155" s="250">
        <f>VLOOKUP(D155,Forecast!B$1:K$27,10,FALSE)</f>
        <v>0</v>
      </c>
      <c r="Z155" s="262"/>
      <c r="AA155" s="261">
        <f t="shared" si="67"/>
        <v>724.99999999999989</v>
      </c>
      <c r="AB155" s="250">
        <f>VLOOKUP(D155,Forecast!B$1:L$27,11,FALSE)</f>
        <v>1</v>
      </c>
      <c r="AC155" s="262"/>
      <c r="AD155" s="261">
        <f t="shared" si="68"/>
        <v>688.74999999999989</v>
      </c>
      <c r="AE155" s="250">
        <f>VLOOKUP(D155,Forecast!B$1:M$27,12,FALSE)</f>
        <v>1</v>
      </c>
      <c r="AF155" s="262"/>
      <c r="AG155" s="261">
        <f t="shared" si="69"/>
        <v>869.99999999999977</v>
      </c>
      <c r="AH155" s="250">
        <f>VLOOKUP(D155,Forecast!B$1:N$27,13,FALSE)</f>
        <v>1</v>
      </c>
      <c r="AI155" s="262"/>
      <c r="AJ155" s="272"/>
      <c r="AK155" s="325"/>
    </row>
    <row r="156" spans="2:37" s="229" customFormat="1" ht="33" hidden="1" customHeight="1">
      <c r="B156" s="332"/>
      <c r="C156" s="279" t="s">
        <v>231</v>
      </c>
      <c r="D156" s="286" t="s">
        <v>282</v>
      </c>
      <c r="E156" s="284" t="s">
        <v>53</v>
      </c>
      <c r="F156" s="283"/>
      <c r="G156" s="283"/>
      <c r="H156" s="286">
        <v>1</v>
      </c>
      <c r="I156" s="273">
        <v>0.38</v>
      </c>
      <c r="J156" s="271">
        <v>0.95</v>
      </c>
      <c r="K156" s="263">
        <v>2</v>
      </c>
      <c r="L156" s="263">
        <v>7.25</v>
      </c>
      <c r="M156" s="260">
        <f t="shared" si="62"/>
        <v>14.5</v>
      </c>
      <c r="N156" s="260">
        <f t="shared" si="63"/>
        <v>36.249999999999993</v>
      </c>
      <c r="O156" s="261">
        <f t="shared" si="76"/>
        <v>942.49999999999977</v>
      </c>
      <c r="P156" s="250">
        <v>1</v>
      </c>
      <c r="Q156" s="262"/>
      <c r="R156" s="261">
        <f t="shared" si="64"/>
        <v>688.74999999999989</v>
      </c>
      <c r="S156" s="250">
        <v>0</v>
      </c>
      <c r="T156" s="262"/>
      <c r="U156" s="261">
        <f t="shared" si="65"/>
        <v>688.74999999999989</v>
      </c>
      <c r="V156" s="250">
        <v>0</v>
      </c>
      <c r="W156" s="262"/>
      <c r="X156" s="261">
        <f t="shared" si="66"/>
        <v>906.24999999999977</v>
      </c>
      <c r="Y156" s="250">
        <v>0</v>
      </c>
      <c r="Z156" s="262"/>
      <c r="AA156" s="261">
        <f t="shared" si="67"/>
        <v>724.99999999999989</v>
      </c>
      <c r="AB156" s="250">
        <v>0</v>
      </c>
      <c r="AC156" s="262"/>
      <c r="AD156" s="261">
        <f t="shared" si="68"/>
        <v>688.74999999999989</v>
      </c>
      <c r="AE156" s="250">
        <v>0</v>
      </c>
      <c r="AF156" s="262"/>
      <c r="AG156" s="261">
        <f t="shared" si="69"/>
        <v>869.99999999999977</v>
      </c>
      <c r="AH156" s="250">
        <v>0</v>
      </c>
      <c r="AI156" s="262"/>
      <c r="AJ156" s="272"/>
      <c r="AK156" s="325"/>
    </row>
    <row r="157" spans="2:37" s="229" customFormat="1" ht="33" hidden="1" customHeight="1">
      <c r="B157" s="332"/>
      <c r="C157" s="279" t="s">
        <v>231</v>
      </c>
      <c r="D157" s="286" t="s">
        <v>283</v>
      </c>
      <c r="E157" s="284" t="s">
        <v>53</v>
      </c>
      <c r="F157" s="283"/>
      <c r="G157" s="283"/>
      <c r="H157" s="286">
        <v>1</v>
      </c>
      <c r="I157" s="273">
        <v>0.38</v>
      </c>
      <c r="J157" s="271">
        <v>0.95</v>
      </c>
      <c r="K157" s="263">
        <v>2</v>
      </c>
      <c r="L157" s="263">
        <v>7.25</v>
      </c>
      <c r="M157" s="260">
        <f t="shared" si="62"/>
        <v>14.5</v>
      </c>
      <c r="N157" s="260">
        <f t="shared" si="63"/>
        <v>36.249999999999993</v>
      </c>
      <c r="O157" s="261">
        <f t="shared" si="76"/>
        <v>942.49999999999977</v>
      </c>
      <c r="P157" s="250">
        <v>0</v>
      </c>
      <c r="Q157" s="262"/>
      <c r="R157" s="261">
        <f t="shared" si="64"/>
        <v>688.74999999999989</v>
      </c>
      <c r="S157" s="250">
        <v>0</v>
      </c>
      <c r="T157" s="262"/>
      <c r="U157" s="261">
        <f t="shared" si="65"/>
        <v>688.74999999999989</v>
      </c>
      <c r="V157" s="250">
        <v>0</v>
      </c>
      <c r="W157" s="262"/>
      <c r="X157" s="261">
        <f t="shared" si="66"/>
        <v>906.24999999999977</v>
      </c>
      <c r="Y157" s="250">
        <v>0</v>
      </c>
      <c r="Z157" s="262"/>
      <c r="AA157" s="261">
        <f t="shared" si="67"/>
        <v>724.99999999999989</v>
      </c>
      <c r="AB157" s="250">
        <v>0</v>
      </c>
      <c r="AC157" s="262"/>
      <c r="AD157" s="261">
        <f t="shared" si="68"/>
        <v>688.74999999999989</v>
      </c>
      <c r="AE157" s="250">
        <v>0</v>
      </c>
      <c r="AF157" s="262"/>
      <c r="AG157" s="261">
        <f t="shared" si="69"/>
        <v>869.99999999999977</v>
      </c>
      <c r="AH157" s="250">
        <v>0</v>
      </c>
      <c r="AI157" s="262"/>
      <c r="AJ157" s="272"/>
      <c r="AK157" s="325"/>
    </row>
    <row r="158" spans="2:37" s="229" customFormat="1" ht="33" hidden="1" customHeight="1">
      <c r="B158" s="332"/>
      <c r="C158" s="279" t="s">
        <v>231</v>
      </c>
      <c r="D158" s="286" t="s">
        <v>284</v>
      </c>
      <c r="E158" s="284" t="s">
        <v>53</v>
      </c>
      <c r="F158" s="283"/>
      <c r="G158" s="283"/>
      <c r="H158" s="286">
        <v>1</v>
      </c>
      <c r="I158" s="273">
        <v>0.38</v>
      </c>
      <c r="J158" s="271">
        <v>0.95</v>
      </c>
      <c r="K158" s="263">
        <v>2</v>
      </c>
      <c r="L158" s="263">
        <v>7.25</v>
      </c>
      <c r="M158" s="260">
        <f t="shared" si="62"/>
        <v>14.5</v>
      </c>
      <c r="N158" s="260">
        <f t="shared" si="63"/>
        <v>36.249999999999993</v>
      </c>
      <c r="O158" s="261">
        <f t="shared" si="76"/>
        <v>942.49999999999977</v>
      </c>
      <c r="P158" s="250">
        <v>0</v>
      </c>
      <c r="Q158" s="262"/>
      <c r="R158" s="261">
        <f t="shared" si="64"/>
        <v>688.74999999999989</v>
      </c>
      <c r="S158" s="250">
        <v>0</v>
      </c>
      <c r="T158" s="262"/>
      <c r="U158" s="261">
        <f t="shared" si="65"/>
        <v>688.74999999999989</v>
      </c>
      <c r="V158" s="250">
        <v>0</v>
      </c>
      <c r="W158" s="262"/>
      <c r="X158" s="261">
        <f t="shared" si="66"/>
        <v>906.24999999999977</v>
      </c>
      <c r="Y158" s="250">
        <v>0</v>
      </c>
      <c r="Z158" s="262"/>
      <c r="AA158" s="261">
        <f t="shared" si="67"/>
        <v>724.99999999999989</v>
      </c>
      <c r="AB158" s="250">
        <v>0</v>
      </c>
      <c r="AC158" s="262"/>
      <c r="AD158" s="261">
        <f t="shared" si="68"/>
        <v>688.74999999999989</v>
      </c>
      <c r="AE158" s="250">
        <v>0</v>
      </c>
      <c r="AF158" s="262"/>
      <c r="AG158" s="261">
        <f t="shared" si="69"/>
        <v>869.99999999999977</v>
      </c>
      <c r="AH158" s="250">
        <v>0</v>
      </c>
      <c r="AI158" s="262"/>
      <c r="AJ158" s="272"/>
      <c r="AK158" s="325"/>
    </row>
    <row r="159" spans="2:37" s="229" customFormat="1" ht="33" hidden="1" customHeight="1">
      <c r="B159" s="332"/>
      <c r="C159" s="279" t="s">
        <v>231</v>
      </c>
      <c r="D159" s="286" t="s">
        <v>285</v>
      </c>
      <c r="E159" s="284" t="s">
        <v>53</v>
      </c>
      <c r="F159" s="283"/>
      <c r="G159" s="283"/>
      <c r="H159" s="286">
        <v>1</v>
      </c>
      <c r="I159" s="273">
        <v>0.38</v>
      </c>
      <c r="J159" s="271">
        <v>0.95</v>
      </c>
      <c r="K159" s="263">
        <v>2</v>
      </c>
      <c r="L159" s="263">
        <v>7.25</v>
      </c>
      <c r="M159" s="260">
        <f t="shared" si="62"/>
        <v>14.5</v>
      </c>
      <c r="N159" s="260">
        <f t="shared" si="63"/>
        <v>36.249999999999993</v>
      </c>
      <c r="O159" s="261">
        <f t="shared" si="76"/>
        <v>942.49999999999977</v>
      </c>
      <c r="P159" s="250">
        <v>0</v>
      </c>
      <c r="Q159" s="262"/>
      <c r="R159" s="261">
        <f t="shared" si="64"/>
        <v>688.74999999999989</v>
      </c>
      <c r="S159" s="250">
        <v>0</v>
      </c>
      <c r="T159" s="262"/>
      <c r="U159" s="261">
        <f t="shared" si="65"/>
        <v>688.74999999999989</v>
      </c>
      <c r="V159" s="250">
        <v>0</v>
      </c>
      <c r="W159" s="262"/>
      <c r="X159" s="261">
        <f t="shared" si="66"/>
        <v>906.24999999999977</v>
      </c>
      <c r="Y159" s="250">
        <v>0</v>
      </c>
      <c r="Z159" s="262"/>
      <c r="AA159" s="261">
        <f t="shared" si="67"/>
        <v>724.99999999999989</v>
      </c>
      <c r="AB159" s="250">
        <v>0</v>
      </c>
      <c r="AC159" s="262"/>
      <c r="AD159" s="261">
        <f t="shared" si="68"/>
        <v>688.74999999999989</v>
      </c>
      <c r="AE159" s="250">
        <v>0</v>
      </c>
      <c r="AF159" s="262"/>
      <c r="AG159" s="261">
        <f t="shared" si="69"/>
        <v>869.99999999999977</v>
      </c>
      <c r="AH159" s="250">
        <v>0</v>
      </c>
      <c r="AI159" s="262"/>
      <c r="AJ159" s="272"/>
      <c r="AK159" s="325"/>
    </row>
    <row r="160" spans="2:37" s="229" customFormat="1" ht="33" hidden="1" customHeight="1">
      <c r="B160" s="332"/>
      <c r="C160" s="279" t="s">
        <v>231</v>
      </c>
      <c r="D160" s="286" t="s">
        <v>286</v>
      </c>
      <c r="E160" s="284" t="s">
        <v>53</v>
      </c>
      <c r="F160" s="283"/>
      <c r="G160" s="283"/>
      <c r="H160" s="286">
        <v>1</v>
      </c>
      <c r="I160" s="273">
        <v>0.38</v>
      </c>
      <c r="J160" s="271">
        <v>0.95</v>
      </c>
      <c r="K160" s="263">
        <v>2</v>
      </c>
      <c r="L160" s="263">
        <v>7.25</v>
      </c>
      <c r="M160" s="260">
        <f t="shared" si="62"/>
        <v>14.5</v>
      </c>
      <c r="N160" s="260">
        <f t="shared" si="63"/>
        <v>36.249999999999993</v>
      </c>
      <c r="O160" s="261">
        <f t="shared" si="76"/>
        <v>942.49999999999977</v>
      </c>
      <c r="P160" s="250">
        <v>0</v>
      </c>
      <c r="Q160" s="262"/>
      <c r="R160" s="261">
        <f t="shared" si="64"/>
        <v>688.74999999999989</v>
      </c>
      <c r="S160" s="250">
        <v>0</v>
      </c>
      <c r="T160" s="262"/>
      <c r="U160" s="261">
        <f t="shared" si="65"/>
        <v>688.74999999999989</v>
      </c>
      <c r="V160" s="250">
        <v>0</v>
      </c>
      <c r="W160" s="262"/>
      <c r="X160" s="261">
        <f t="shared" si="66"/>
        <v>906.24999999999977</v>
      </c>
      <c r="Y160" s="250">
        <v>0</v>
      </c>
      <c r="Z160" s="262"/>
      <c r="AA160" s="261">
        <f t="shared" si="67"/>
        <v>724.99999999999989</v>
      </c>
      <c r="AB160" s="250">
        <v>0</v>
      </c>
      <c r="AC160" s="262"/>
      <c r="AD160" s="261">
        <f t="shared" si="68"/>
        <v>688.74999999999989</v>
      </c>
      <c r="AE160" s="250">
        <v>0</v>
      </c>
      <c r="AF160" s="262"/>
      <c r="AG160" s="261">
        <f t="shared" si="69"/>
        <v>869.99999999999977</v>
      </c>
      <c r="AH160" s="250">
        <v>0</v>
      </c>
      <c r="AI160" s="262"/>
      <c r="AJ160" s="272"/>
      <c r="AK160" s="325"/>
    </row>
    <row r="161" spans="2:37" ht="33" customHeight="1">
      <c r="B161" s="332"/>
      <c r="C161" s="279" t="s">
        <v>192</v>
      </c>
      <c r="D161" s="286" t="s">
        <v>250</v>
      </c>
      <c r="E161" s="284" t="s">
        <v>104</v>
      </c>
      <c r="F161" s="283"/>
      <c r="G161" s="283"/>
      <c r="H161" s="286">
        <v>2</v>
      </c>
      <c r="I161" s="273">
        <v>0.75</v>
      </c>
      <c r="J161" s="271">
        <v>0.95</v>
      </c>
      <c r="K161" s="263">
        <v>2</v>
      </c>
      <c r="L161" s="263">
        <v>7.25</v>
      </c>
      <c r="M161" s="260">
        <f t="shared" si="62"/>
        <v>29</v>
      </c>
      <c r="N161" s="260">
        <f t="shared" si="63"/>
        <v>36.733333333333327</v>
      </c>
      <c r="O161" s="261">
        <f t="shared" si="76"/>
        <v>955.06666666666649</v>
      </c>
      <c r="P161" s="250">
        <f>VLOOKUP(D161,Forecast!B$1:H$27,7,FALSE)</f>
        <v>38</v>
      </c>
      <c r="Q161" s="265">
        <f>SUM(P161:P169)/O161</f>
        <v>0.52038252128996243</v>
      </c>
      <c r="R161" s="261">
        <f t="shared" si="64"/>
        <v>697.93333333333317</v>
      </c>
      <c r="S161" s="250">
        <f>VLOOKUP(D161,Forecast!$B$1:$I$27,8,FALSE)</f>
        <v>26</v>
      </c>
      <c r="T161" s="265">
        <f>SUM(S161:S169)/R161</f>
        <v>0.49145095042506459</v>
      </c>
      <c r="U161" s="261">
        <f t="shared" si="65"/>
        <v>697.93333333333317</v>
      </c>
      <c r="V161" s="250">
        <f>VLOOKUP(D161,Forecast!B$1:J$27,9,FALSE)</f>
        <v>16</v>
      </c>
      <c r="W161" s="265">
        <f>SUM(V161:V169)/U161</f>
        <v>0.3553347979749738</v>
      </c>
      <c r="X161" s="261">
        <f t="shared" si="66"/>
        <v>918.33333333333314</v>
      </c>
      <c r="Y161" s="250">
        <f>VLOOKUP(D161,Forecast!B$1:K$27,10,FALSE)</f>
        <v>16</v>
      </c>
      <c r="Z161" s="265">
        <f>SUM(Y161:Y169)/X161</f>
        <v>0.26569872958257718</v>
      </c>
      <c r="AA161" s="261">
        <f t="shared" si="67"/>
        <v>734.66666666666652</v>
      </c>
      <c r="AB161" s="250">
        <f>VLOOKUP(D161,Forecast!B$1:L$27,11,FALSE)</f>
        <v>22</v>
      </c>
      <c r="AC161" s="265">
        <f>SUM(AB161:AB169)/AA161</f>
        <v>0.41107078039927414</v>
      </c>
      <c r="AD161" s="261">
        <f t="shared" si="68"/>
        <v>697.93333333333317</v>
      </c>
      <c r="AE161" s="250">
        <f>VLOOKUP(D161,Forecast!B$1:M$27,12,FALSE)</f>
        <v>22</v>
      </c>
      <c r="AF161" s="265">
        <f>SUM(AE161:AE169)/AD161</f>
        <v>0.43127328302607709</v>
      </c>
      <c r="AG161" s="261">
        <f t="shared" si="69"/>
        <v>881.59999999999991</v>
      </c>
      <c r="AH161" s="250">
        <f>VLOOKUP(D161,Forecast!B$1:N$27,13,FALSE)</f>
        <v>22</v>
      </c>
      <c r="AI161" s="265">
        <f>SUM(AH161:AH169)/AG161</f>
        <v>0.33915607985480944</v>
      </c>
      <c r="AJ161" s="287" t="s">
        <v>230</v>
      </c>
      <c r="AK161" s="325"/>
    </row>
    <row r="162" spans="2:37" ht="33" hidden="1" customHeight="1">
      <c r="B162" s="332"/>
      <c r="C162" s="279" t="s">
        <v>192</v>
      </c>
      <c r="D162" s="286">
        <v>186299800</v>
      </c>
      <c r="E162" s="284" t="s">
        <v>104</v>
      </c>
      <c r="F162" s="283"/>
      <c r="G162" s="283"/>
      <c r="H162" s="286">
        <v>2</v>
      </c>
      <c r="I162" s="273">
        <v>0.75</v>
      </c>
      <c r="J162" s="271">
        <v>0.95</v>
      </c>
      <c r="K162" s="263">
        <v>2</v>
      </c>
      <c r="L162" s="263">
        <v>7.25</v>
      </c>
      <c r="M162" s="260">
        <f t="shared" si="62"/>
        <v>29</v>
      </c>
      <c r="N162" s="260">
        <f t="shared" si="63"/>
        <v>36.733333333333327</v>
      </c>
      <c r="O162" s="261">
        <f t="shared" si="76"/>
        <v>955.06666666666649</v>
      </c>
      <c r="P162" s="250">
        <f>VLOOKUP(D162,Forecast!B$1:H$27,7,FALSE)</f>
        <v>438</v>
      </c>
      <c r="Q162" s="265"/>
      <c r="R162" s="261">
        <f t="shared" si="64"/>
        <v>697.93333333333317</v>
      </c>
      <c r="S162" s="250">
        <f>VLOOKUP(D162,Forecast!$B$1:$I$27,8,FALSE)</f>
        <v>232</v>
      </c>
      <c r="T162" s="265"/>
      <c r="U162" s="261">
        <f t="shared" si="65"/>
        <v>697.93333333333317</v>
      </c>
      <c r="V162" s="250">
        <f>VLOOKUP(D162,Forecast!B$1:J$27,9,FALSE)</f>
        <v>184</v>
      </c>
      <c r="W162" s="265"/>
      <c r="X162" s="261">
        <f t="shared" si="66"/>
        <v>918.33333333333314</v>
      </c>
      <c r="Y162" s="250">
        <f>VLOOKUP(D162,Forecast!B$1:K$27,10,FALSE)</f>
        <v>184</v>
      </c>
      <c r="Z162" s="265"/>
      <c r="AA162" s="261">
        <f t="shared" si="67"/>
        <v>734.66666666666652</v>
      </c>
      <c r="AB162" s="250">
        <f>VLOOKUP(D162,Forecast!B$1:L$27,11,FALSE)</f>
        <v>202</v>
      </c>
      <c r="AC162" s="265"/>
      <c r="AD162" s="261">
        <f t="shared" si="68"/>
        <v>697.93333333333317</v>
      </c>
      <c r="AE162" s="250">
        <f>VLOOKUP(D162,Forecast!B$1:M$27,12,FALSE)</f>
        <v>202</v>
      </c>
      <c r="AF162" s="265"/>
      <c r="AG162" s="261">
        <f t="shared" si="69"/>
        <v>881.59999999999991</v>
      </c>
      <c r="AH162" s="250">
        <f>VLOOKUP(D162,Forecast!B$1:N$27,13,FALSE)</f>
        <v>202</v>
      </c>
      <c r="AI162" s="265"/>
      <c r="AJ162" s="266"/>
      <c r="AK162" s="325"/>
    </row>
    <row r="163" spans="2:37" ht="33" hidden="1" customHeight="1">
      <c r="B163" s="332"/>
      <c r="C163" s="279" t="s">
        <v>192</v>
      </c>
      <c r="D163" s="286" t="s">
        <v>255</v>
      </c>
      <c r="E163" s="284" t="s">
        <v>104</v>
      </c>
      <c r="F163" s="283"/>
      <c r="G163" s="283"/>
      <c r="H163" s="286">
        <v>2</v>
      </c>
      <c r="I163" s="273">
        <v>0.75</v>
      </c>
      <c r="J163" s="271">
        <v>0.95</v>
      </c>
      <c r="K163" s="263">
        <v>2</v>
      </c>
      <c r="L163" s="263">
        <v>7.25</v>
      </c>
      <c r="M163" s="260">
        <f t="shared" si="62"/>
        <v>29</v>
      </c>
      <c r="N163" s="260">
        <f t="shared" si="63"/>
        <v>36.733333333333327</v>
      </c>
      <c r="O163" s="261">
        <f t="shared" si="76"/>
        <v>955.06666666666649</v>
      </c>
      <c r="P163" s="250">
        <f>VLOOKUP(D163,Forecast!B$1:H$27,7,FALSE)</f>
        <v>6</v>
      </c>
      <c r="Q163" s="265"/>
      <c r="R163" s="261">
        <f t="shared" si="64"/>
        <v>697.93333333333317</v>
      </c>
      <c r="S163" s="250">
        <f>VLOOKUP(D163,Forecast!$B$1:$I$27,8,FALSE)</f>
        <v>20</v>
      </c>
      <c r="T163" s="265"/>
      <c r="U163" s="261">
        <f t="shared" si="65"/>
        <v>697.93333333333317</v>
      </c>
      <c r="V163" s="250">
        <f>VLOOKUP(D163,Forecast!B$1:J$27,9,FALSE)</f>
        <v>0</v>
      </c>
      <c r="W163" s="265"/>
      <c r="X163" s="261">
        <f t="shared" si="66"/>
        <v>918.33333333333314</v>
      </c>
      <c r="Y163" s="250">
        <f>VLOOKUP(D163,Forecast!B$1:K$27,10,FALSE)</f>
        <v>0</v>
      </c>
      <c r="Z163" s="265"/>
      <c r="AA163" s="261">
        <f t="shared" si="67"/>
        <v>734.66666666666652</v>
      </c>
      <c r="AB163" s="250">
        <f>VLOOKUP(D163,Forecast!B$1:L$27,11,FALSE)</f>
        <v>8</v>
      </c>
      <c r="AC163" s="265"/>
      <c r="AD163" s="261">
        <f t="shared" si="68"/>
        <v>697.93333333333317</v>
      </c>
      <c r="AE163" s="250">
        <f>VLOOKUP(D163,Forecast!B$1:M$27,12,FALSE)</f>
        <v>8</v>
      </c>
      <c r="AF163" s="265"/>
      <c r="AG163" s="261">
        <f t="shared" si="69"/>
        <v>881.59999999999991</v>
      </c>
      <c r="AH163" s="250">
        <f>VLOOKUP(D163,Forecast!B$1:N$27,13,FALSE)</f>
        <v>7</v>
      </c>
      <c r="AI163" s="265"/>
      <c r="AJ163" s="266"/>
      <c r="AK163" s="325"/>
    </row>
    <row r="164" spans="2:37" ht="33" hidden="1" customHeight="1">
      <c r="B164" s="332"/>
      <c r="C164" s="279" t="s">
        <v>192</v>
      </c>
      <c r="D164" s="286" t="s">
        <v>256</v>
      </c>
      <c r="E164" s="284" t="s">
        <v>104</v>
      </c>
      <c r="F164" s="283"/>
      <c r="G164" s="283"/>
      <c r="H164" s="286">
        <v>2</v>
      </c>
      <c r="I164" s="273">
        <v>0.75</v>
      </c>
      <c r="J164" s="271">
        <v>0.95</v>
      </c>
      <c r="K164" s="263">
        <v>2</v>
      </c>
      <c r="L164" s="263">
        <v>7.25</v>
      </c>
      <c r="M164" s="260">
        <f t="shared" si="62"/>
        <v>29</v>
      </c>
      <c r="N164" s="260">
        <f t="shared" si="63"/>
        <v>36.733333333333327</v>
      </c>
      <c r="O164" s="261">
        <f t="shared" si="76"/>
        <v>955.06666666666649</v>
      </c>
      <c r="P164" s="250">
        <f>VLOOKUP(D164,Forecast!B$1:H$27,7,FALSE)</f>
        <v>0</v>
      </c>
      <c r="Q164" s="265"/>
      <c r="R164" s="261">
        <f t="shared" si="64"/>
        <v>697.93333333333317</v>
      </c>
      <c r="S164" s="250">
        <f>VLOOKUP(D164,Forecast!$B$1:$I$27,8,FALSE)</f>
        <v>5</v>
      </c>
      <c r="T164" s="265"/>
      <c r="U164" s="261">
        <f t="shared" si="65"/>
        <v>697.93333333333317</v>
      </c>
      <c r="V164" s="250">
        <f>VLOOKUP(D164,Forecast!B$1:J$27,9,FALSE)</f>
        <v>0</v>
      </c>
      <c r="W164" s="265"/>
      <c r="X164" s="261">
        <f t="shared" si="66"/>
        <v>918.33333333333314</v>
      </c>
      <c r="Y164" s="250">
        <f>VLOOKUP(D164,Forecast!B$1:K$27,10,FALSE)</f>
        <v>0</v>
      </c>
      <c r="Z164" s="265"/>
      <c r="AA164" s="261">
        <f t="shared" si="67"/>
        <v>734.66666666666652</v>
      </c>
      <c r="AB164" s="250">
        <f>VLOOKUP(D164,Forecast!B$1:L$27,11,FALSE)</f>
        <v>4</v>
      </c>
      <c r="AC164" s="265"/>
      <c r="AD164" s="261">
        <f t="shared" si="68"/>
        <v>697.93333333333317</v>
      </c>
      <c r="AE164" s="250">
        <f>VLOOKUP(D164,Forecast!B$1:M$27,12,FALSE)</f>
        <v>4</v>
      </c>
      <c r="AF164" s="265"/>
      <c r="AG164" s="261">
        <f t="shared" si="69"/>
        <v>881.59999999999991</v>
      </c>
      <c r="AH164" s="250">
        <f>VLOOKUP(D164,Forecast!B$1:N$27,13,FALSE)</f>
        <v>4</v>
      </c>
      <c r="AI164" s="265"/>
      <c r="AJ164" s="266"/>
      <c r="AK164" s="325"/>
    </row>
    <row r="165" spans="2:37" ht="33" hidden="1" customHeight="1">
      <c r="B165" s="332"/>
      <c r="C165" s="279" t="s">
        <v>192</v>
      </c>
      <c r="D165" s="286" t="s">
        <v>258</v>
      </c>
      <c r="E165" s="284" t="s">
        <v>104</v>
      </c>
      <c r="F165" s="283"/>
      <c r="G165" s="283"/>
      <c r="H165" s="286">
        <v>2</v>
      </c>
      <c r="I165" s="273">
        <v>0.75</v>
      </c>
      <c r="J165" s="271">
        <v>0.95</v>
      </c>
      <c r="K165" s="263">
        <v>2</v>
      </c>
      <c r="L165" s="263">
        <v>7.25</v>
      </c>
      <c r="M165" s="260">
        <f t="shared" si="62"/>
        <v>29</v>
      </c>
      <c r="N165" s="260">
        <f t="shared" si="63"/>
        <v>36.733333333333327</v>
      </c>
      <c r="O165" s="261">
        <f t="shared" si="76"/>
        <v>955.06666666666649</v>
      </c>
      <c r="P165" s="250">
        <f>VLOOKUP(D165,Forecast!B$1:H$27,7,FALSE)</f>
        <v>8</v>
      </c>
      <c r="Q165" s="265"/>
      <c r="R165" s="261">
        <f t="shared" si="64"/>
        <v>697.93333333333317</v>
      </c>
      <c r="S165" s="250">
        <f>VLOOKUP(D165,Forecast!$B$1:$I$27,8,FALSE)</f>
        <v>40</v>
      </c>
      <c r="T165" s="265"/>
      <c r="U165" s="261">
        <f t="shared" si="65"/>
        <v>697.93333333333317</v>
      </c>
      <c r="V165" s="250">
        <f>VLOOKUP(D165,Forecast!B$1:J$27,9,FALSE)</f>
        <v>32</v>
      </c>
      <c r="W165" s="265"/>
      <c r="X165" s="261">
        <f t="shared" si="66"/>
        <v>918.33333333333314</v>
      </c>
      <c r="Y165" s="250">
        <f>VLOOKUP(D165,Forecast!B$1:K$27,10,FALSE)</f>
        <v>28</v>
      </c>
      <c r="Z165" s="265"/>
      <c r="AA165" s="261">
        <f t="shared" si="67"/>
        <v>734.66666666666652</v>
      </c>
      <c r="AB165" s="250">
        <f>VLOOKUP(D165,Forecast!B$1:L$27,11,FALSE)</f>
        <v>40</v>
      </c>
      <c r="AC165" s="265"/>
      <c r="AD165" s="261">
        <f t="shared" si="68"/>
        <v>697.93333333333317</v>
      </c>
      <c r="AE165" s="250">
        <f>VLOOKUP(D165,Forecast!B$1:M$27,12,FALSE)</f>
        <v>40</v>
      </c>
      <c r="AF165" s="265"/>
      <c r="AG165" s="261">
        <f t="shared" si="69"/>
        <v>881.59999999999991</v>
      </c>
      <c r="AH165" s="250">
        <f>VLOOKUP(D165,Forecast!B$1:N$27,13,FALSE)</f>
        <v>39</v>
      </c>
      <c r="AI165" s="265"/>
      <c r="AJ165" s="266"/>
      <c r="AK165" s="325"/>
    </row>
    <row r="166" spans="2:37" ht="33" hidden="1" customHeight="1">
      <c r="B166" s="332"/>
      <c r="C166" s="279" t="s">
        <v>192</v>
      </c>
      <c r="D166" s="295" t="s">
        <v>281</v>
      </c>
      <c r="E166" s="284" t="s">
        <v>104</v>
      </c>
      <c r="F166" s="283"/>
      <c r="G166" s="283"/>
      <c r="H166" s="293">
        <v>2</v>
      </c>
      <c r="I166" s="273">
        <v>0.75</v>
      </c>
      <c r="J166" s="271">
        <v>0.95</v>
      </c>
      <c r="K166" s="263">
        <v>2</v>
      </c>
      <c r="L166" s="263">
        <v>7.25</v>
      </c>
      <c r="M166" s="260">
        <f t="shared" ref="M166" si="83">H166*K166*L166</f>
        <v>29</v>
      </c>
      <c r="N166" s="260">
        <f t="shared" ref="N166" si="84">(M166/I166)*J166</f>
        <v>36.733333333333327</v>
      </c>
      <c r="O166" s="261">
        <f t="shared" ref="O166" si="85">N166*$O$2</f>
        <v>955.06666666666649</v>
      </c>
      <c r="P166" s="250">
        <f>VLOOKUP(D166,Forecast!B$1:H$27,7,FALSE)</f>
        <v>0</v>
      </c>
      <c r="Q166" s="265"/>
      <c r="R166" s="261">
        <f t="shared" si="64"/>
        <v>697.93333333333317</v>
      </c>
      <c r="S166" s="250">
        <f>VLOOKUP(D166,Forecast!$B$1:$I$27,8,FALSE)</f>
        <v>17</v>
      </c>
      <c r="T166" s="265"/>
      <c r="U166" s="261">
        <f t="shared" si="65"/>
        <v>697.93333333333317</v>
      </c>
      <c r="V166" s="250">
        <f>VLOOKUP(D166,Forecast!B$1:J$27,9,FALSE)</f>
        <v>16</v>
      </c>
      <c r="W166" s="265"/>
      <c r="X166" s="261">
        <f t="shared" si="66"/>
        <v>918.33333333333314</v>
      </c>
      <c r="Y166" s="250">
        <f>VLOOKUP(D166,Forecast!B$1:K$27,10,FALSE)</f>
        <v>16</v>
      </c>
      <c r="Z166" s="265"/>
      <c r="AA166" s="261">
        <f t="shared" si="67"/>
        <v>734.66666666666652</v>
      </c>
      <c r="AB166" s="250">
        <f>VLOOKUP(D166,Forecast!B$1:L$27,11,FALSE)</f>
        <v>25</v>
      </c>
      <c r="AC166" s="265"/>
      <c r="AD166" s="261">
        <f t="shared" si="68"/>
        <v>697.93333333333317</v>
      </c>
      <c r="AE166" s="250">
        <f>VLOOKUP(D166,Forecast!B$1:M$27,12,FALSE)</f>
        <v>24</v>
      </c>
      <c r="AF166" s="265"/>
      <c r="AG166" s="261">
        <f t="shared" si="69"/>
        <v>881.59999999999991</v>
      </c>
      <c r="AH166" s="250">
        <f>VLOOKUP(D166,Forecast!B$1:N$27,13,FALSE)</f>
        <v>24</v>
      </c>
      <c r="AI166" s="265"/>
      <c r="AJ166" s="266"/>
      <c r="AK166" s="325"/>
    </row>
    <row r="167" spans="2:37" ht="33" hidden="1" customHeight="1">
      <c r="B167" s="332"/>
      <c r="C167" s="279" t="s">
        <v>192</v>
      </c>
      <c r="D167" s="286" t="s">
        <v>260</v>
      </c>
      <c r="E167" s="284" t="s">
        <v>104</v>
      </c>
      <c r="F167" s="283"/>
      <c r="G167" s="283"/>
      <c r="H167" s="286">
        <v>2</v>
      </c>
      <c r="I167" s="273">
        <v>0.75</v>
      </c>
      <c r="J167" s="271">
        <v>0.95</v>
      </c>
      <c r="K167" s="263">
        <v>2</v>
      </c>
      <c r="L167" s="263">
        <v>7.25</v>
      </c>
      <c r="M167" s="260">
        <f t="shared" si="62"/>
        <v>29</v>
      </c>
      <c r="N167" s="260">
        <f t="shared" si="63"/>
        <v>36.733333333333327</v>
      </c>
      <c r="O167" s="261">
        <f t="shared" si="76"/>
        <v>955.06666666666649</v>
      </c>
      <c r="P167" s="250">
        <f>VLOOKUP(D167,Forecast!B$1:H$27,7,FALSE)</f>
        <v>7</v>
      </c>
      <c r="Q167" s="265"/>
      <c r="R167" s="261">
        <f t="shared" si="64"/>
        <v>697.93333333333317</v>
      </c>
      <c r="S167" s="250">
        <f>VLOOKUP(D167,Forecast!$B$1:$I$27,8,FALSE)</f>
        <v>3</v>
      </c>
      <c r="T167" s="265"/>
      <c r="U167" s="261">
        <f t="shared" si="65"/>
        <v>697.93333333333317</v>
      </c>
      <c r="V167" s="250">
        <f>VLOOKUP(D167,Forecast!B$1:J$27,9,FALSE)</f>
        <v>0</v>
      </c>
      <c r="W167" s="265"/>
      <c r="X167" s="261">
        <f t="shared" si="66"/>
        <v>918.33333333333314</v>
      </c>
      <c r="Y167" s="250">
        <f>VLOOKUP(D167,Forecast!B$1:K$27,10,FALSE)</f>
        <v>0</v>
      </c>
      <c r="Z167" s="265"/>
      <c r="AA167" s="261">
        <f t="shared" si="67"/>
        <v>734.66666666666652</v>
      </c>
      <c r="AB167" s="250">
        <f>VLOOKUP(D167,Forecast!B$1:L$27,11,FALSE)</f>
        <v>1</v>
      </c>
      <c r="AC167" s="265"/>
      <c r="AD167" s="261">
        <f t="shared" si="68"/>
        <v>697.93333333333317</v>
      </c>
      <c r="AE167" s="250">
        <f>VLOOKUP(D167,Forecast!B$1:M$27,12,FALSE)</f>
        <v>1</v>
      </c>
      <c r="AF167" s="265"/>
      <c r="AG167" s="261">
        <f t="shared" si="69"/>
        <v>881.59999999999991</v>
      </c>
      <c r="AH167" s="250">
        <f>VLOOKUP(D167,Forecast!B$1:N$27,13,FALSE)</f>
        <v>1</v>
      </c>
      <c r="AI167" s="265"/>
      <c r="AJ167" s="266"/>
      <c r="AK167" s="325"/>
    </row>
    <row r="168" spans="2:37" ht="33" hidden="1" customHeight="1">
      <c r="B168" s="332"/>
      <c r="C168" s="279" t="s">
        <v>231</v>
      </c>
      <c r="D168" s="286" t="s">
        <v>285</v>
      </c>
      <c r="E168" s="284" t="s">
        <v>104</v>
      </c>
      <c r="F168" s="283"/>
      <c r="G168" s="283"/>
      <c r="H168" s="286">
        <v>2</v>
      </c>
      <c r="I168" s="273">
        <v>0.75</v>
      </c>
      <c r="J168" s="271">
        <v>0.95</v>
      </c>
      <c r="K168" s="263">
        <v>2</v>
      </c>
      <c r="L168" s="263">
        <v>7.25</v>
      </c>
      <c r="M168" s="260">
        <f t="shared" si="62"/>
        <v>29</v>
      </c>
      <c r="N168" s="260">
        <f t="shared" si="63"/>
        <v>36.733333333333327</v>
      </c>
      <c r="O168" s="261">
        <f t="shared" si="76"/>
        <v>955.06666666666649</v>
      </c>
      <c r="P168" s="250">
        <v>0</v>
      </c>
      <c r="Q168" s="265"/>
      <c r="R168" s="261">
        <f t="shared" si="64"/>
        <v>697.93333333333317</v>
      </c>
      <c r="S168" s="250">
        <v>0</v>
      </c>
      <c r="T168" s="265"/>
      <c r="U168" s="261">
        <f t="shared" si="65"/>
        <v>697.93333333333317</v>
      </c>
      <c r="V168" s="250">
        <v>0</v>
      </c>
      <c r="W168" s="265"/>
      <c r="X168" s="261">
        <f t="shared" si="66"/>
        <v>918.33333333333314</v>
      </c>
      <c r="Y168" s="250">
        <v>0</v>
      </c>
      <c r="Z168" s="265"/>
      <c r="AA168" s="261">
        <f t="shared" si="67"/>
        <v>734.66666666666652</v>
      </c>
      <c r="AB168" s="250">
        <v>0</v>
      </c>
      <c r="AC168" s="265"/>
      <c r="AD168" s="261">
        <f t="shared" si="68"/>
        <v>697.93333333333317</v>
      </c>
      <c r="AE168" s="250">
        <v>0</v>
      </c>
      <c r="AF168" s="265"/>
      <c r="AG168" s="261">
        <f t="shared" si="69"/>
        <v>881.59999999999991</v>
      </c>
      <c r="AH168" s="250">
        <v>0</v>
      </c>
      <c r="AI168" s="265"/>
      <c r="AJ168" s="266"/>
      <c r="AK168" s="325"/>
    </row>
    <row r="169" spans="2:37" ht="33" hidden="1" customHeight="1">
      <c r="B169" s="332"/>
      <c r="C169" s="279" t="s">
        <v>231</v>
      </c>
      <c r="D169" s="286" t="s">
        <v>286</v>
      </c>
      <c r="E169" s="284" t="s">
        <v>104</v>
      </c>
      <c r="F169" s="283"/>
      <c r="G169" s="283"/>
      <c r="H169" s="286">
        <v>2</v>
      </c>
      <c r="I169" s="273">
        <v>0.75</v>
      </c>
      <c r="J169" s="271">
        <v>0.95</v>
      </c>
      <c r="K169" s="263">
        <v>2</v>
      </c>
      <c r="L169" s="263">
        <v>7.25</v>
      </c>
      <c r="M169" s="260">
        <f t="shared" si="62"/>
        <v>29</v>
      </c>
      <c r="N169" s="260">
        <f t="shared" si="63"/>
        <v>36.733333333333327</v>
      </c>
      <c r="O169" s="261">
        <f t="shared" si="76"/>
        <v>955.06666666666649</v>
      </c>
      <c r="P169" s="250">
        <v>0</v>
      </c>
      <c r="Q169" s="265"/>
      <c r="R169" s="261">
        <f t="shared" si="64"/>
        <v>697.93333333333317</v>
      </c>
      <c r="S169" s="250">
        <v>0</v>
      </c>
      <c r="T169" s="265"/>
      <c r="U169" s="261">
        <f t="shared" si="65"/>
        <v>697.93333333333317</v>
      </c>
      <c r="V169" s="250">
        <v>0</v>
      </c>
      <c r="W169" s="265"/>
      <c r="X169" s="261">
        <f t="shared" si="66"/>
        <v>918.33333333333314</v>
      </c>
      <c r="Y169" s="250">
        <v>0</v>
      </c>
      <c r="Z169" s="265"/>
      <c r="AA169" s="261">
        <f t="shared" si="67"/>
        <v>734.66666666666652</v>
      </c>
      <c r="AB169" s="250">
        <v>0</v>
      </c>
      <c r="AC169" s="265"/>
      <c r="AD169" s="261">
        <f t="shared" si="68"/>
        <v>697.93333333333317</v>
      </c>
      <c r="AE169" s="250">
        <v>0</v>
      </c>
      <c r="AF169" s="265"/>
      <c r="AG169" s="261">
        <f t="shared" si="69"/>
        <v>881.59999999999991</v>
      </c>
      <c r="AH169" s="250">
        <v>0</v>
      </c>
      <c r="AI169" s="265"/>
      <c r="AJ169" s="266"/>
      <c r="AK169" s="325"/>
    </row>
    <row r="170" spans="2:37" ht="33" customHeight="1">
      <c r="B170" s="332"/>
      <c r="C170" s="279" t="s">
        <v>192</v>
      </c>
      <c r="D170" s="286" t="s">
        <v>250</v>
      </c>
      <c r="E170" s="361" t="s">
        <v>105</v>
      </c>
      <c r="F170" s="283"/>
      <c r="G170" s="283"/>
      <c r="H170" s="286">
        <v>1</v>
      </c>
      <c r="I170" s="273">
        <v>0.75</v>
      </c>
      <c r="J170" s="271">
        <v>0.95</v>
      </c>
      <c r="K170" s="263">
        <v>2</v>
      </c>
      <c r="L170" s="263">
        <v>7.25</v>
      </c>
      <c r="M170" s="260">
        <f t="shared" si="62"/>
        <v>14.5</v>
      </c>
      <c r="N170" s="273">
        <f t="shared" si="63"/>
        <v>18.366666666666664</v>
      </c>
      <c r="O170" s="261">
        <f t="shared" si="76"/>
        <v>477.53333333333325</v>
      </c>
      <c r="P170" s="250">
        <f>VLOOKUP(D170,Forecast!B$1:H$27,7,FALSE)</f>
        <v>38</v>
      </c>
      <c r="Q170" s="274">
        <f>SUM(P170:P178)/O170</f>
        <v>1.0407650425799249</v>
      </c>
      <c r="R170" s="261">
        <f t="shared" si="64"/>
        <v>348.96666666666658</v>
      </c>
      <c r="S170" s="250">
        <f>VLOOKUP(D170,Forecast!$B$1:$I$27,8,FALSE)</f>
        <v>26</v>
      </c>
      <c r="T170" s="274">
        <f>SUM(S170:S178)/R170</f>
        <v>0.98290190085012918</v>
      </c>
      <c r="U170" s="261">
        <f t="shared" si="65"/>
        <v>348.96666666666658</v>
      </c>
      <c r="V170" s="250">
        <f>VLOOKUP(D170,Forecast!B$1:J$27,9,FALSE)</f>
        <v>16</v>
      </c>
      <c r="W170" s="274">
        <f>SUM(V170:V178)/U170</f>
        <v>0.71066959594994761</v>
      </c>
      <c r="X170" s="261">
        <f t="shared" si="66"/>
        <v>459.16666666666657</v>
      </c>
      <c r="Y170" s="250">
        <f>VLOOKUP(D170,Forecast!B$1:K$27,10,FALSE)</f>
        <v>16</v>
      </c>
      <c r="Z170" s="274">
        <f>SUM(Y170:Y178)/X170</f>
        <v>0.53139745916515435</v>
      </c>
      <c r="AA170" s="261">
        <f t="shared" si="67"/>
        <v>367.33333333333326</v>
      </c>
      <c r="AB170" s="250">
        <f>VLOOKUP(D170,Forecast!B$1:L$27,11,FALSE)</f>
        <v>22</v>
      </c>
      <c r="AC170" s="274">
        <f>SUM(AB170:AB178)/AA170</f>
        <v>0.82214156079854828</v>
      </c>
      <c r="AD170" s="261">
        <f t="shared" si="68"/>
        <v>348.96666666666658</v>
      </c>
      <c r="AE170" s="250">
        <f>VLOOKUP(D170,Forecast!B$1:M$27,12,FALSE)</f>
        <v>22</v>
      </c>
      <c r="AF170" s="274">
        <f>SUM(AE170:AE178)/AD170</f>
        <v>0.86254656605215418</v>
      </c>
      <c r="AG170" s="261">
        <f t="shared" si="69"/>
        <v>440.79999999999995</v>
      </c>
      <c r="AH170" s="250">
        <f>VLOOKUP(D170,Forecast!B$1:N$27,13,FALSE)</f>
        <v>22</v>
      </c>
      <c r="AI170" s="274">
        <f>SUM(AH170:AH178)/AG170</f>
        <v>0.67831215970961889</v>
      </c>
      <c r="AJ170" s="287" t="s">
        <v>230</v>
      </c>
      <c r="AK170" s="325" t="s">
        <v>292</v>
      </c>
    </row>
    <row r="171" spans="2:37" ht="33" hidden="1" customHeight="1">
      <c r="B171" s="332"/>
      <c r="C171" s="279" t="s">
        <v>192</v>
      </c>
      <c r="D171" s="286">
        <v>186299800</v>
      </c>
      <c r="E171" s="284" t="s">
        <v>105</v>
      </c>
      <c r="F171" s="283"/>
      <c r="G171" s="283"/>
      <c r="H171" s="286">
        <v>1</v>
      </c>
      <c r="I171" s="273">
        <v>0.75</v>
      </c>
      <c r="J171" s="271">
        <v>0.95</v>
      </c>
      <c r="K171" s="263">
        <v>2</v>
      </c>
      <c r="L171" s="263">
        <v>7.25</v>
      </c>
      <c r="M171" s="260">
        <f t="shared" si="62"/>
        <v>14.5</v>
      </c>
      <c r="N171" s="273">
        <f t="shared" si="63"/>
        <v>18.366666666666664</v>
      </c>
      <c r="O171" s="261">
        <f t="shared" si="76"/>
        <v>477.53333333333325</v>
      </c>
      <c r="P171" s="250">
        <f>VLOOKUP(D171,Forecast!B$1:H$27,7,FALSE)</f>
        <v>438</v>
      </c>
      <c r="Q171" s="265"/>
      <c r="R171" s="261">
        <f t="shared" si="64"/>
        <v>348.96666666666658</v>
      </c>
      <c r="S171" s="250">
        <f>VLOOKUP(D171,Forecast!$B$1:$I$27,8,FALSE)</f>
        <v>232</v>
      </c>
      <c r="T171" s="265"/>
      <c r="U171" s="261">
        <f t="shared" si="65"/>
        <v>348.96666666666658</v>
      </c>
      <c r="V171" s="250">
        <f>VLOOKUP(D171,Forecast!B$1:J$27,9,FALSE)</f>
        <v>184</v>
      </c>
      <c r="W171" s="265"/>
      <c r="X171" s="261">
        <f t="shared" si="66"/>
        <v>459.16666666666657</v>
      </c>
      <c r="Y171" s="250">
        <f>VLOOKUP(D171,Forecast!B$1:K$27,10,FALSE)</f>
        <v>184</v>
      </c>
      <c r="Z171" s="265"/>
      <c r="AA171" s="261">
        <f t="shared" si="67"/>
        <v>367.33333333333326</v>
      </c>
      <c r="AB171" s="250">
        <f>VLOOKUP(D171,Forecast!B$1:L$27,11,FALSE)</f>
        <v>202</v>
      </c>
      <c r="AC171" s="265"/>
      <c r="AD171" s="261">
        <f t="shared" si="68"/>
        <v>348.96666666666658</v>
      </c>
      <c r="AE171" s="250">
        <f>VLOOKUP(D171,Forecast!B$1:M$27,12,FALSE)</f>
        <v>202</v>
      </c>
      <c r="AF171" s="265"/>
      <c r="AG171" s="261">
        <f t="shared" si="69"/>
        <v>440.79999999999995</v>
      </c>
      <c r="AH171" s="250">
        <f>VLOOKUP(D171,Forecast!B$1:N$27,13,FALSE)</f>
        <v>202</v>
      </c>
      <c r="AI171" s="265"/>
      <c r="AJ171" s="266"/>
      <c r="AK171" s="325"/>
    </row>
    <row r="172" spans="2:37" ht="33" hidden="1" customHeight="1">
      <c r="B172" s="332"/>
      <c r="C172" s="279" t="s">
        <v>192</v>
      </c>
      <c r="D172" s="286" t="s">
        <v>255</v>
      </c>
      <c r="E172" s="284" t="s">
        <v>105</v>
      </c>
      <c r="F172" s="283"/>
      <c r="G172" s="283"/>
      <c r="H172" s="286">
        <v>1</v>
      </c>
      <c r="I172" s="273">
        <v>0.75</v>
      </c>
      <c r="J172" s="271">
        <v>0.95</v>
      </c>
      <c r="K172" s="263">
        <v>2</v>
      </c>
      <c r="L172" s="263">
        <v>7.25</v>
      </c>
      <c r="M172" s="260">
        <f t="shared" si="62"/>
        <v>14.5</v>
      </c>
      <c r="N172" s="273">
        <f t="shared" si="63"/>
        <v>18.366666666666664</v>
      </c>
      <c r="O172" s="261">
        <f t="shared" si="76"/>
        <v>477.53333333333325</v>
      </c>
      <c r="P172" s="250">
        <f>VLOOKUP(D172,Forecast!B$1:H$27,7,FALSE)</f>
        <v>6</v>
      </c>
      <c r="Q172" s="265"/>
      <c r="R172" s="261">
        <f t="shared" si="64"/>
        <v>348.96666666666658</v>
      </c>
      <c r="S172" s="250">
        <f>VLOOKUP(D172,Forecast!$B$1:$I$27,8,FALSE)</f>
        <v>20</v>
      </c>
      <c r="T172" s="265"/>
      <c r="U172" s="261">
        <f t="shared" si="65"/>
        <v>348.96666666666658</v>
      </c>
      <c r="V172" s="250">
        <f>VLOOKUP(D172,Forecast!B$1:J$27,9,FALSE)</f>
        <v>0</v>
      </c>
      <c r="W172" s="265"/>
      <c r="X172" s="261">
        <f t="shared" si="66"/>
        <v>459.16666666666657</v>
      </c>
      <c r="Y172" s="250">
        <f>VLOOKUP(D172,Forecast!B$1:K$27,10,FALSE)</f>
        <v>0</v>
      </c>
      <c r="Z172" s="265"/>
      <c r="AA172" s="261">
        <f t="shared" si="67"/>
        <v>367.33333333333326</v>
      </c>
      <c r="AB172" s="250">
        <f>VLOOKUP(D172,Forecast!B$1:L$27,11,FALSE)</f>
        <v>8</v>
      </c>
      <c r="AC172" s="265"/>
      <c r="AD172" s="261">
        <f t="shared" si="68"/>
        <v>348.96666666666658</v>
      </c>
      <c r="AE172" s="250">
        <f>VLOOKUP(D172,Forecast!B$1:M$27,12,FALSE)</f>
        <v>8</v>
      </c>
      <c r="AF172" s="265"/>
      <c r="AG172" s="261">
        <f t="shared" si="69"/>
        <v>440.79999999999995</v>
      </c>
      <c r="AH172" s="250">
        <f>VLOOKUP(D172,Forecast!B$1:N$27,13,FALSE)</f>
        <v>7</v>
      </c>
      <c r="AI172" s="265"/>
      <c r="AJ172" s="266"/>
      <c r="AK172" s="325"/>
    </row>
    <row r="173" spans="2:37" ht="33" hidden="1" customHeight="1">
      <c r="B173" s="332"/>
      <c r="C173" s="279" t="s">
        <v>192</v>
      </c>
      <c r="D173" s="286" t="s">
        <v>256</v>
      </c>
      <c r="E173" s="284" t="s">
        <v>105</v>
      </c>
      <c r="F173" s="283"/>
      <c r="G173" s="283"/>
      <c r="H173" s="286">
        <v>1</v>
      </c>
      <c r="I173" s="273">
        <v>0.75</v>
      </c>
      <c r="J173" s="271">
        <v>0.95</v>
      </c>
      <c r="K173" s="263">
        <v>2</v>
      </c>
      <c r="L173" s="263">
        <v>7.25</v>
      </c>
      <c r="M173" s="260">
        <f t="shared" si="62"/>
        <v>14.5</v>
      </c>
      <c r="N173" s="273">
        <f t="shared" si="63"/>
        <v>18.366666666666664</v>
      </c>
      <c r="O173" s="261">
        <f t="shared" si="76"/>
        <v>477.53333333333325</v>
      </c>
      <c r="P173" s="250">
        <f>VLOOKUP(D173,Forecast!B$1:H$27,7,FALSE)</f>
        <v>0</v>
      </c>
      <c r="Q173" s="265"/>
      <c r="R173" s="261">
        <f t="shared" si="64"/>
        <v>348.96666666666658</v>
      </c>
      <c r="S173" s="250">
        <f>VLOOKUP(D173,Forecast!$B$1:$I$27,8,FALSE)</f>
        <v>5</v>
      </c>
      <c r="T173" s="265"/>
      <c r="U173" s="261">
        <f t="shared" si="65"/>
        <v>348.96666666666658</v>
      </c>
      <c r="V173" s="250">
        <f>VLOOKUP(D173,Forecast!B$1:J$27,9,FALSE)</f>
        <v>0</v>
      </c>
      <c r="W173" s="265"/>
      <c r="X173" s="261">
        <f t="shared" si="66"/>
        <v>459.16666666666657</v>
      </c>
      <c r="Y173" s="250">
        <f>VLOOKUP(D173,Forecast!B$1:K$27,10,FALSE)</f>
        <v>0</v>
      </c>
      <c r="Z173" s="265"/>
      <c r="AA173" s="261">
        <f t="shared" si="67"/>
        <v>367.33333333333326</v>
      </c>
      <c r="AB173" s="250">
        <f>VLOOKUP(D173,Forecast!B$1:L$27,11,FALSE)</f>
        <v>4</v>
      </c>
      <c r="AC173" s="265"/>
      <c r="AD173" s="261">
        <f t="shared" si="68"/>
        <v>348.96666666666658</v>
      </c>
      <c r="AE173" s="250">
        <f>VLOOKUP(D173,Forecast!B$1:M$27,12,FALSE)</f>
        <v>4</v>
      </c>
      <c r="AF173" s="265"/>
      <c r="AG173" s="261">
        <f t="shared" si="69"/>
        <v>440.79999999999995</v>
      </c>
      <c r="AH173" s="250">
        <f>VLOOKUP(D173,Forecast!B$1:N$27,13,FALSE)</f>
        <v>4</v>
      </c>
      <c r="AI173" s="265"/>
      <c r="AJ173" s="266"/>
      <c r="AK173" s="325"/>
    </row>
    <row r="174" spans="2:37" ht="33" hidden="1" customHeight="1">
      <c r="B174" s="332"/>
      <c r="C174" s="279" t="s">
        <v>192</v>
      </c>
      <c r="D174" s="286" t="s">
        <v>258</v>
      </c>
      <c r="E174" s="284" t="s">
        <v>105</v>
      </c>
      <c r="F174" s="283"/>
      <c r="G174" s="283"/>
      <c r="H174" s="286">
        <v>1</v>
      </c>
      <c r="I174" s="273">
        <v>0.75</v>
      </c>
      <c r="J174" s="271">
        <v>0.95</v>
      </c>
      <c r="K174" s="263">
        <v>2</v>
      </c>
      <c r="L174" s="263">
        <v>7.25</v>
      </c>
      <c r="M174" s="260">
        <f t="shared" si="62"/>
        <v>14.5</v>
      </c>
      <c r="N174" s="273">
        <f t="shared" si="63"/>
        <v>18.366666666666664</v>
      </c>
      <c r="O174" s="261">
        <f t="shared" si="76"/>
        <v>477.53333333333325</v>
      </c>
      <c r="P174" s="250">
        <f>VLOOKUP(D174,Forecast!B$1:H$27,7,FALSE)</f>
        <v>8</v>
      </c>
      <c r="Q174" s="265"/>
      <c r="R174" s="261">
        <f t="shared" si="64"/>
        <v>348.96666666666658</v>
      </c>
      <c r="S174" s="250">
        <f>VLOOKUP(D174,Forecast!$B$1:$I$27,8,FALSE)</f>
        <v>40</v>
      </c>
      <c r="T174" s="265"/>
      <c r="U174" s="261">
        <f t="shared" si="65"/>
        <v>348.96666666666658</v>
      </c>
      <c r="V174" s="250">
        <f>VLOOKUP(D174,Forecast!B$1:J$27,9,FALSE)</f>
        <v>32</v>
      </c>
      <c r="W174" s="265"/>
      <c r="X174" s="261">
        <f t="shared" si="66"/>
        <v>459.16666666666657</v>
      </c>
      <c r="Y174" s="250">
        <f>VLOOKUP(D174,Forecast!B$1:K$27,10,FALSE)</f>
        <v>28</v>
      </c>
      <c r="Z174" s="265"/>
      <c r="AA174" s="261">
        <f t="shared" si="67"/>
        <v>367.33333333333326</v>
      </c>
      <c r="AB174" s="250">
        <f>VLOOKUP(D174,Forecast!B$1:L$27,11,FALSE)</f>
        <v>40</v>
      </c>
      <c r="AC174" s="265"/>
      <c r="AD174" s="261">
        <f t="shared" si="68"/>
        <v>348.96666666666658</v>
      </c>
      <c r="AE174" s="250">
        <f>VLOOKUP(D174,Forecast!B$1:M$27,12,FALSE)</f>
        <v>40</v>
      </c>
      <c r="AF174" s="265"/>
      <c r="AG174" s="261">
        <f t="shared" si="69"/>
        <v>440.79999999999995</v>
      </c>
      <c r="AH174" s="250">
        <f>VLOOKUP(D174,Forecast!B$1:N$27,13,FALSE)</f>
        <v>39</v>
      </c>
      <c r="AI174" s="265"/>
      <c r="AJ174" s="266"/>
      <c r="AK174" s="325"/>
    </row>
    <row r="175" spans="2:37" ht="33" hidden="1" customHeight="1">
      <c r="B175" s="332"/>
      <c r="C175" s="279" t="s">
        <v>192</v>
      </c>
      <c r="D175" s="295" t="s">
        <v>281</v>
      </c>
      <c r="E175" s="284" t="s">
        <v>105</v>
      </c>
      <c r="F175" s="283"/>
      <c r="G175" s="283"/>
      <c r="H175" s="293">
        <v>1</v>
      </c>
      <c r="I175" s="273">
        <v>0.75</v>
      </c>
      <c r="J175" s="271">
        <v>0.95</v>
      </c>
      <c r="K175" s="263">
        <v>2</v>
      </c>
      <c r="L175" s="263">
        <v>7.25</v>
      </c>
      <c r="M175" s="260">
        <f t="shared" ref="M175" si="86">H175*K175*L175</f>
        <v>14.5</v>
      </c>
      <c r="N175" s="273">
        <f t="shared" ref="N175" si="87">(M175/I175)*J175</f>
        <v>18.366666666666664</v>
      </c>
      <c r="O175" s="261">
        <f t="shared" ref="O175" si="88">N175*$O$2</f>
        <v>477.53333333333325</v>
      </c>
      <c r="P175" s="250">
        <f>VLOOKUP(D175,Forecast!B$1:H$27,7,FALSE)</f>
        <v>0</v>
      </c>
      <c r="Q175" s="265"/>
      <c r="R175" s="261">
        <f t="shared" si="64"/>
        <v>348.96666666666658</v>
      </c>
      <c r="S175" s="250">
        <f>VLOOKUP(D175,Forecast!$B$1:$I$27,8,FALSE)</f>
        <v>17</v>
      </c>
      <c r="T175" s="265"/>
      <c r="U175" s="261">
        <f t="shared" si="65"/>
        <v>348.96666666666658</v>
      </c>
      <c r="V175" s="250">
        <f>VLOOKUP(D175,Forecast!B$1:J$27,9,FALSE)</f>
        <v>16</v>
      </c>
      <c r="W175" s="265"/>
      <c r="X175" s="261">
        <f t="shared" si="66"/>
        <v>459.16666666666657</v>
      </c>
      <c r="Y175" s="250">
        <f>VLOOKUP(D175,Forecast!B$1:K$27,10,FALSE)</f>
        <v>16</v>
      </c>
      <c r="Z175" s="265"/>
      <c r="AA175" s="261">
        <f t="shared" si="67"/>
        <v>367.33333333333326</v>
      </c>
      <c r="AB175" s="250">
        <f>VLOOKUP(D175,Forecast!B$1:L$27,11,FALSE)</f>
        <v>25</v>
      </c>
      <c r="AC175" s="265"/>
      <c r="AD175" s="261">
        <f t="shared" si="68"/>
        <v>348.96666666666658</v>
      </c>
      <c r="AE175" s="250">
        <f>VLOOKUP(D175,Forecast!B$1:M$27,12,FALSE)</f>
        <v>24</v>
      </c>
      <c r="AF175" s="265"/>
      <c r="AG175" s="261">
        <f t="shared" si="69"/>
        <v>440.79999999999995</v>
      </c>
      <c r="AH175" s="250">
        <f>VLOOKUP(D175,Forecast!B$1:N$27,13,FALSE)</f>
        <v>24</v>
      </c>
      <c r="AI175" s="265"/>
      <c r="AJ175" s="266"/>
      <c r="AK175" s="325"/>
    </row>
    <row r="176" spans="2:37" ht="33" hidden="1" customHeight="1">
      <c r="B176" s="332"/>
      <c r="C176" s="279" t="s">
        <v>192</v>
      </c>
      <c r="D176" s="286" t="s">
        <v>260</v>
      </c>
      <c r="E176" s="284" t="s">
        <v>105</v>
      </c>
      <c r="F176" s="283"/>
      <c r="G176" s="283"/>
      <c r="H176" s="286">
        <v>1</v>
      </c>
      <c r="I176" s="273">
        <v>0.75</v>
      </c>
      <c r="J176" s="271">
        <v>0.95</v>
      </c>
      <c r="K176" s="263">
        <v>2</v>
      </c>
      <c r="L176" s="263">
        <v>7.25</v>
      </c>
      <c r="M176" s="260">
        <f t="shared" si="62"/>
        <v>14.5</v>
      </c>
      <c r="N176" s="273">
        <f t="shared" si="63"/>
        <v>18.366666666666664</v>
      </c>
      <c r="O176" s="261">
        <f t="shared" si="76"/>
        <v>477.53333333333325</v>
      </c>
      <c r="P176" s="250">
        <f>VLOOKUP(D176,Forecast!B$1:H$27,7,FALSE)</f>
        <v>7</v>
      </c>
      <c r="Q176" s="265"/>
      <c r="R176" s="261">
        <f t="shared" si="64"/>
        <v>348.96666666666658</v>
      </c>
      <c r="S176" s="250">
        <f>VLOOKUP(D176,Forecast!$B$1:$I$27,8,FALSE)</f>
        <v>3</v>
      </c>
      <c r="T176" s="265"/>
      <c r="U176" s="261">
        <f t="shared" si="65"/>
        <v>348.96666666666658</v>
      </c>
      <c r="V176" s="250">
        <f>VLOOKUP(D176,Forecast!B$1:J$27,9,FALSE)</f>
        <v>0</v>
      </c>
      <c r="W176" s="265"/>
      <c r="X176" s="261">
        <f t="shared" si="66"/>
        <v>459.16666666666657</v>
      </c>
      <c r="Y176" s="250">
        <f>VLOOKUP(D176,Forecast!B$1:K$27,10,FALSE)</f>
        <v>0</v>
      </c>
      <c r="Z176" s="265"/>
      <c r="AA176" s="261">
        <f t="shared" si="67"/>
        <v>367.33333333333326</v>
      </c>
      <c r="AB176" s="250">
        <f>VLOOKUP(D176,Forecast!B$1:L$27,11,FALSE)</f>
        <v>1</v>
      </c>
      <c r="AC176" s="265"/>
      <c r="AD176" s="261">
        <f t="shared" si="68"/>
        <v>348.96666666666658</v>
      </c>
      <c r="AE176" s="250">
        <f>VLOOKUP(D176,Forecast!B$1:M$27,12,FALSE)</f>
        <v>1</v>
      </c>
      <c r="AF176" s="265"/>
      <c r="AG176" s="261">
        <f t="shared" si="69"/>
        <v>440.79999999999995</v>
      </c>
      <c r="AH176" s="250">
        <f>VLOOKUP(D176,Forecast!B$1:N$27,13,FALSE)</f>
        <v>1</v>
      </c>
      <c r="AI176" s="265"/>
      <c r="AJ176" s="266"/>
      <c r="AK176" s="325"/>
    </row>
    <row r="177" spans="2:37" ht="33" hidden="1" customHeight="1">
      <c r="B177" s="332"/>
      <c r="C177" s="279" t="s">
        <v>231</v>
      </c>
      <c r="D177" s="286" t="s">
        <v>285</v>
      </c>
      <c r="E177" s="284" t="s">
        <v>105</v>
      </c>
      <c r="F177" s="283"/>
      <c r="G177" s="283"/>
      <c r="H177" s="286">
        <v>1</v>
      </c>
      <c r="I177" s="273">
        <v>0.75</v>
      </c>
      <c r="J177" s="271">
        <v>0.95</v>
      </c>
      <c r="K177" s="263">
        <v>2</v>
      </c>
      <c r="L177" s="263">
        <v>7.25</v>
      </c>
      <c r="M177" s="260">
        <f t="shared" si="62"/>
        <v>14.5</v>
      </c>
      <c r="N177" s="273">
        <f t="shared" si="63"/>
        <v>18.366666666666664</v>
      </c>
      <c r="O177" s="261">
        <f t="shared" si="76"/>
        <v>477.53333333333325</v>
      </c>
      <c r="P177" s="250">
        <v>0</v>
      </c>
      <c r="Q177" s="265"/>
      <c r="R177" s="261">
        <f t="shared" si="64"/>
        <v>348.96666666666658</v>
      </c>
      <c r="S177" s="250">
        <v>0</v>
      </c>
      <c r="T177" s="265"/>
      <c r="U177" s="261">
        <f t="shared" si="65"/>
        <v>348.96666666666658</v>
      </c>
      <c r="V177" s="250">
        <v>0</v>
      </c>
      <c r="W177" s="265"/>
      <c r="X177" s="261">
        <f t="shared" si="66"/>
        <v>459.16666666666657</v>
      </c>
      <c r="Y177" s="250">
        <v>0</v>
      </c>
      <c r="Z177" s="265"/>
      <c r="AA177" s="261">
        <f t="shared" si="67"/>
        <v>367.33333333333326</v>
      </c>
      <c r="AB177" s="250">
        <v>0</v>
      </c>
      <c r="AC177" s="265"/>
      <c r="AD177" s="261">
        <f t="shared" si="68"/>
        <v>348.96666666666658</v>
      </c>
      <c r="AE177" s="250">
        <v>0</v>
      </c>
      <c r="AF177" s="265"/>
      <c r="AG177" s="261">
        <f t="shared" si="69"/>
        <v>440.79999999999995</v>
      </c>
      <c r="AH177" s="250">
        <v>0</v>
      </c>
      <c r="AI177" s="265"/>
      <c r="AJ177" s="266"/>
      <c r="AK177" s="325"/>
    </row>
    <row r="178" spans="2:37" ht="33" hidden="1" customHeight="1">
      <c r="B178" s="332"/>
      <c r="C178" s="279" t="s">
        <v>231</v>
      </c>
      <c r="D178" s="286" t="s">
        <v>286</v>
      </c>
      <c r="E178" s="284" t="s">
        <v>105</v>
      </c>
      <c r="F178" s="283"/>
      <c r="G178" s="283"/>
      <c r="H178" s="286">
        <v>1</v>
      </c>
      <c r="I178" s="273">
        <v>0.75</v>
      </c>
      <c r="J178" s="271">
        <v>0.95</v>
      </c>
      <c r="K178" s="263">
        <v>2</v>
      </c>
      <c r="L178" s="263">
        <v>7.25</v>
      </c>
      <c r="M178" s="260">
        <f t="shared" si="62"/>
        <v>14.5</v>
      </c>
      <c r="N178" s="273">
        <f t="shared" si="63"/>
        <v>18.366666666666664</v>
      </c>
      <c r="O178" s="261">
        <f t="shared" si="76"/>
        <v>477.53333333333325</v>
      </c>
      <c r="P178" s="250">
        <v>0</v>
      </c>
      <c r="Q178" s="265"/>
      <c r="R178" s="261">
        <f t="shared" si="64"/>
        <v>348.96666666666658</v>
      </c>
      <c r="S178" s="250">
        <v>0</v>
      </c>
      <c r="T178" s="265"/>
      <c r="U178" s="261">
        <f t="shared" si="65"/>
        <v>348.96666666666658</v>
      </c>
      <c r="V178" s="250">
        <v>0</v>
      </c>
      <c r="W178" s="265"/>
      <c r="X178" s="261">
        <f t="shared" si="66"/>
        <v>459.16666666666657</v>
      </c>
      <c r="Y178" s="250">
        <v>0</v>
      </c>
      <c r="Z178" s="265"/>
      <c r="AA178" s="261">
        <f t="shared" si="67"/>
        <v>367.33333333333326</v>
      </c>
      <c r="AB178" s="250">
        <v>0</v>
      </c>
      <c r="AC178" s="265"/>
      <c r="AD178" s="261">
        <f t="shared" si="68"/>
        <v>348.96666666666658</v>
      </c>
      <c r="AE178" s="250">
        <v>0</v>
      </c>
      <c r="AF178" s="265"/>
      <c r="AG178" s="261">
        <f t="shared" si="69"/>
        <v>440.79999999999995</v>
      </c>
      <c r="AH178" s="250">
        <v>0</v>
      </c>
      <c r="AI178" s="265"/>
      <c r="AJ178" s="266"/>
      <c r="AK178" s="325"/>
    </row>
    <row r="179" spans="2:37" ht="33" customHeight="1">
      <c r="B179" s="332"/>
      <c r="C179" s="279" t="s">
        <v>192</v>
      </c>
      <c r="D179" s="286" t="s">
        <v>250</v>
      </c>
      <c r="E179" s="361" t="s">
        <v>238</v>
      </c>
      <c r="F179" s="283"/>
      <c r="G179" s="283"/>
      <c r="H179" s="286">
        <v>1</v>
      </c>
      <c r="I179" s="273">
        <v>0.75</v>
      </c>
      <c r="J179" s="271">
        <v>0.95</v>
      </c>
      <c r="K179" s="263">
        <v>2</v>
      </c>
      <c r="L179" s="263">
        <v>7.25</v>
      </c>
      <c r="M179" s="260">
        <f t="shared" si="62"/>
        <v>14.5</v>
      </c>
      <c r="N179" s="273">
        <f t="shared" si="63"/>
        <v>18.366666666666664</v>
      </c>
      <c r="O179" s="261">
        <f t="shared" si="76"/>
        <v>477.53333333333325</v>
      </c>
      <c r="P179" s="250">
        <f>VLOOKUP(D179,Forecast!B$1:H$27,7,FALSE)</f>
        <v>38</v>
      </c>
      <c r="Q179" s="274">
        <f>SUM(P179:P191)/O179</f>
        <v>1.1224347340499792</v>
      </c>
      <c r="R179" s="261">
        <f t="shared" si="64"/>
        <v>348.96666666666658</v>
      </c>
      <c r="S179" s="250">
        <f>VLOOKUP(D179,Forecast!$B$1:$I$27,8,FALSE)</f>
        <v>26</v>
      </c>
      <c r="T179" s="274">
        <f>SUM(S179:S191)/R179</f>
        <v>0.98290190085012918</v>
      </c>
      <c r="U179" s="261">
        <f t="shared" si="65"/>
        <v>348.96666666666658</v>
      </c>
      <c r="V179" s="250">
        <f>VLOOKUP(D179,Forecast!B$1:J$27,9,FALSE)</f>
        <v>16</v>
      </c>
      <c r="W179" s="274">
        <f>SUM(V179:V191)/U179</f>
        <v>0.71066959594994761</v>
      </c>
      <c r="X179" s="261">
        <f t="shared" si="66"/>
        <v>459.16666666666657</v>
      </c>
      <c r="Y179" s="250">
        <f>VLOOKUP(D179,Forecast!B$1:K$27,10,FALSE)</f>
        <v>16</v>
      </c>
      <c r="Z179" s="274">
        <f>SUM(Y179:Y191)/X179</f>
        <v>0.53139745916515435</v>
      </c>
      <c r="AA179" s="261">
        <f t="shared" si="67"/>
        <v>367.33333333333326</v>
      </c>
      <c r="AB179" s="250">
        <f>VLOOKUP(D179,Forecast!B$1:L$27,11,FALSE)</f>
        <v>22</v>
      </c>
      <c r="AC179" s="274">
        <f>SUM(AB179:AB191)/AA179</f>
        <v>0.82214156079854828</v>
      </c>
      <c r="AD179" s="261">
        <f t="shared" si="68"/>
        <v>348.96666666666658</v>
      </c>
      <c r="AE179" s="250">
        <f>VLOOKUP(D179,Forecast!B$1:M$27,12,FALSE)</f>
        <v>22</v>
      </c>
      <c r="AF179" s="274">
        <f>SUM(AE179:AE191)/AD179</f>
        <v>0.86254656605215418</v>
      </c>
      <c r="AG179" s="261">
        <f t="shared" si="69"/>
        <v>440.79999999999995</v>
      </c>
      <c r="AH179" s="250">
        <f>VLOOKUP(D179,Forecast!B$1:N$27,13,FALSE)</f>
        <v>22</v>
      </c>
      <c r="AI179" s="274">
        <f>SUM(AH179:AH191)/AG179</f>
        <v>0.67831215970961889</v>
      </c>
      <c r="AJ179" s="287" t="s">
        <v>230</v>
      </c>
      <c r="AK179" s="325" t="s">
        <v>292</v>
      </c>
    </row>
    <row r="180" spans="2:37" ht="33" hidden="1" customHeight="1">
      <c r="B180" s="332"/>
      <c r="C180" s="279" t="s">
        <v>192</v>
      </c>
      <c r="D180" s="286">
        <v>186299800</v>
      </c>
      <c r="E180" s="284" t="s">
        <v>238</v>
      </c>
      <c r="F180" s="283"/>
      <c r="G180" s="283"/>
      <c r="H180" s="286">
        <v>1</v>
      </c>
      <c r="I180" s="273">
        <v>0.75</v>
      </c>
      <c r="J180" s="271">
        <v>0.95</v>
      </c>
      <c r="K180" s="263">
        <v>2</v>
      </c>
      <c r="L180" s="263">
        <v>7.25</v>
      </c>
      <c r="M180" s="260">
        <f t="shared" si="62"/>
        <v>14.5</v>
      </c>
      <c r="N180" s="273">
        <f t="shared" si="63"/>
        <v>18.366666666666664</v>
      </c>
      <c r="O180" s="261">
        <f t="shared" si="76"/>
        <v>477.53333333333325</v>
      </c>
      <c r="P180" s="250">
        <f>VLOOKUP(D180,Forecast!B$1:H$27,7,FALSE)</f>
        <v>438</v>
      </c>
      <c r="Q180" s="265"/>
      <c r="R180" s="261">
        <f t="shared" si="64"/>
        <v>348.96666666666658</v>
      </c>
      <c r="S180" s="250">
        <f>VLOOKUP(D180,Forecast!$B$1:$I$27,8,FALSE)</f>
        <v>232</v>
      </c>
      <c r="T180" s="265"/>
      <c r="U180" s="261">
        <f t="shared" si="65"/>
        <v>348.96666666666658</v>
      </c>
      <c r="V180" s="250">
        <f>VLOOKUP(D180,Forecast!B$1:J$27,9,FALSE)</f>
        <v>184</v>
      </c>
      <c r="W180" s="265"/>
      <c r="X180" s="261">
        <f t="shared" si="66"/>
        <v>459.16666666666657</v>
      </c>
      <c r="Y180" s="250">
        <f>VLOOKUP(D180,Forecast!B$1:K$27,10,FALSE)</f>
        <v>184</v>
      </c>
      <c r="Z180" s="265"/>
      <c r="AA180" s="261">
        <f t="shared" si="67"/>
        <v>367.33333333333326</v>
      </c>
      <c r="AB180" s="250">
        <f>VLOOKUP(D180,Forecast!B$1:L$27,11,FALSE)</f>
        <v>202</v>
      </c>
      <c r="AC180" s="265"/>
      <c r="AD180" s="261">
        <f t="shared" si="68"/>
        <v>348.96666666666658</v>
      </c>
      <c r="AE180" s="250">
        <f>VLOOKUP(D180,Forecast!B$1:M$27,12,FALSE)</f>
        <v>202</v>
      </c>
      <c r="AF180" s="265"/>
      <c r="AG180" s="261">
        <f t="shared" si="69"/>
        <v>440.79999999999995</v>
      </c>
      <c r="AH180" s="250">
        <f>VLOOKUP(D180,Forecast!B$1:N$27,13,FALSE)</f>
        <v>202</v>
      </c>
      <c r="AI180" s="265"/>
      <c r="AJ180" s="266"/>
      <c r="AK180" s="325"/>
    </row>
    <row r="181" spans="2:37" ht="33" hidden="1" customHeight="1">
      <c r="B181" s="332"/>
      <c r="C181" s="279" t="s">
        <v>192</v>
      </c>
      <c r="D181" s="286" t="s">
        <v>255</v>
      </c>
      <c r="E181" s="284" t="s">
        <v>238</v>
      </c>
      <c r="F181" s="283"/>
      <c r="G181" s="283"/>
      <c r="H181" s="286">
        <v>1</v>
      </c>
      <c r="I181" s="273">
        <v>0.75</v>
      </c>
      <c r="J181" s="271">
        <v>0.95</v>
      </c>
      <c r="K181" s="263">
        <v>2</v>
      </c>
      <c r="L181" s="263">
        <v>7.25</v>
      </c>
      <c r="M181" s="260">
        <f t="shared" si="62"/>
        <v>14.5</v>
      </c>
      <c r="N181" s="273">
        <f t="shared" si="63"/>
        <v>18.366666666666664</v>
      </c>
      <c r="O181" s="261">
        <f t="shared" si="76"/>
        <v>477.53333333333325</v>
      </c>
      <c r="P181" s="250">
        <f>VLOOKUP(D181,Forecast!B$1:H$27,7,FALSE)</f>
        <v>6</v>
      </c>
      <c r="Q181" s="265"/>
      <c r="R181" s="261">
        <f t="shared" si="64"/>
        <v>348.96666666666658</v>
      </c>
      <c r="S181" s="250">
        <f>VLOOKUP(D181,Forecast!$B$1:$I$27,8,FALSE)</f>
        <v>20</v>
      </c>
      <c r="T181" s="265"/>
      <c r="U181" s="261">
        <f t="shared" si="65"/>
        <v>348.96666666666658</v>
      </c>
      <c r="V181" s="250">
        <f>VLOOKUP(D181,Forecast!B$1:J$27,9,FALSE)</f>
        <v>0</v>
      </c>
      <c r="W181" s="265"/>
      <c r="X181" s="261">
        <f t="shared" si="66"/>
        <v>459.16666666666657</v>
      </c>
      <c r="Y181" s="250">
        <f>VLOOKUP(D181,Forecast!B$1:K$27,10,FALSE)</f>
        <v>0</v>
      </c>
      <c r="Z181" s="265"/>
      <c r="AA181" s="261">
        <f t="shared" si="67"/>
        <v>367.33333333333326</v>
      </c>
      <c r="AB181" s="250">
        <f>VLOOKUP(D181,Forecast!B$1:L$27,11,FALSE)</f>
        <v>8</v>
      </c>
      <c r="AC181" s="265"/>
      <c r="AD181" s="261">
        <f t="shared" si="68"/>
        <v>348.96666666666658</v>
      </c>
      <c r="AE181" s="250">
        <f>VLOOKUP(D181,Forecast!B$1:M$27,12,FALSE)</f>
        <v>8</v>
      </c>
      <c r="AF181" s="265"/>
      <c r="AG181" s="261">
        <f t="shared" si="69"/>
        <v>440.79999999999995</v>
      </c>
      <c r="AH181" s="250">
        <f>VLOOKUP(D181,Forecast!B$1:N$27,13,FALSE)</f>
        <v>7</v>
      </c>
      <c r="AI181" s="265"/>
      <c r="AJ181" s="266"/>
      <c r="AK181" s="325"/>
    </row>
    <row r="182" spans="2:37" ht="33" hidden="1" customHeight="1">
      <c r="B182" s="332"/>
      <c r="C182" s="279" t="s">
        <v>192</v>
      </c>
      <c r="D182" s="286" t="s">
        <v>256</v>
      </c>
      <c r="E182" s="284" t="s">
        <v>238</v>
      </c>
      <c r="F182" s="283"/>
      <c r="G182" s="283"/>
      <c r="H182" s="286">
        <v>1</v>
      </c>
      <c r="I182" s="273">
        <v>0.75</v>
      </c>
      <c r="J182" s="271">
        <v>0.95</v>
      </c>
      <c r="K182" s="263">
        <v>2</v>
      </c>
      <c r="L182" s="263">
        <v>7.25</v>
      </c>
      <c r="M182" s="260">
        <f t="shared" si="62"/>
        <v>14.5</v>
      </c>
      <c r="N182" s="273">
        <f t="shared" si="63"/>
        <v>18.366666666666664</v>
      </c>
      <c r="O182" s="261">
        <f t="shared" si="76"/>
        <v>477.53333333333325</v>
      </c>
      <c r="P182" s="250">
        <f>VLOOKUP(D182,Forecast!B$1:H$27,7,FALSE)</f>
        <v>0</v>
      </c>
      <c r="Q182" s="265"/>
      <c r="R182" s="261">
        <f t="shared" si="64"/>
        <v>348.96666666666658</v>
      </c>
      <c r="S182" s="250">
        <f>VLOOKUP(D182,Forecast!$B$1:$I$27,8,FALSE)</f>
        <v>5</v>
      </c>
      <c r="T182" s="265"/>
      <c r="U182" s="261">
        <f t="shared" si="65"/>
        <v>348.96666666666658</v>
      </c>
      <c r="V182" s="250">
        <f>VLOOKUP(D182,Forecast!B$1:J$27,9,FALSE)</f>
        <v>0</v>
      </c>
      <c r="W182" s="265"/>
      <c r="X182" s="261">
        <f t="shared" si="66"/>
        <v>459.16666666666657</v>
      </c>
      <c r="Y182" s="250">
        <f>VLOOKUP(D182,Forecast!B$1:K$27,10,FALSE)</f>
        <v>0</v>
      </c>
      <c r="Z182" s="265"/>
      <c r="AA182" s="261">
        <f t="shared" si="67"/>
        <v>367.33333333333326</v>
      </c>
      <c r="AB182" s="250">
        <f>VLOOKUP(D182,Forecast!B$1:L$27,11,FALSE)</f>
        <v>4</v>
      </c>
      <c r="AC182" s="265"/>
      <c r="AD182" s="261">
        <f t="shared" si="68"/>
        <v>348.96666666666658</v>
      </c>
      <c r="AE182" s="250">
        <f>VLOOKUP(D182,Forecast!B$1:M$27,12,FALSE)</f>
        <v>4</v>
      </c>
      <c r="AF182" s="265"/>
      <c r="AG182" s="261">
        <f t="shared" si="69"/>
        <v>440.79999999999995</v>
      </c>
      <c r="AH182" s="250">
        <f>VLOOKUP(D182,Forecast!B$1:N$27,13,FALSE)</f>
        <v>4</v>
      </c>
      <c r="AI182" s="265"/>
      <c r="AJ182" s="266"/>
      <c r="AK182" s="325"/>
    </row>
    <row r="183" spans="2:37" ht="33" hidden="1" customHeight="1">
      <c r="B183" s="332"/>
      <c r="C183" s="279" t="s">
        <v>192</v>
      </c>
      <c r="D183" s="286" t="s">
        <v>258</v>
      </c>
      <c r="E183" s="284" t="s">
        <v>238</v>
      </c>
      <c r="F183" s="283"/>
      <c r="G183" s="283"/>
      <c r="H183" s="286">
        <v>1</v>
      </c>
      <c r="I183" s="273">
        <v>0.75</v>
      </c>
      <c r="J183" s="271">
        <v>0.95</v>
      </c>
      <c r="K183" s="263">
        <v>2</v>
      </c>
      <c r="L183" s="263">
        <v>7.25</v>
      </c>
      <c r="M183" s="260">
        <f t="shared" si="62"/>
        <v>14.5</v>
      </c>
      <c r="N183" s="273">
        <f t="shared" si="63"/>
        <v>18.366666666666664</v>
      </c>
      <c r="O183" s="261">
        <f t="shared" si="76"/>
        <v>477.53333333333325</v>
      </c>
      <c r="P183" s="250">
        <f>VLOOKUP(D183,Forecast!B$1:H$27,7,FALSE)</f>
        <v>8</v>
      </c>
      <c r="Q183" s="265"/>
      <c r="R183" s="261">
        <f t="shared" si="64"/>
        <v>348.96666666666658</v>
      </c>
      <c r="S183" s="250">
        <f>VLOOKUP(D183,Forecast!$B$1:$I$27,8,FALSE)</f>
        <v>40</v>
      </c>
      <c r="T183" s="265"/>
      <c r="U183" s="261">
        <f t="shared" si="65"/>
        <v>348.96666666666658</v>
      </c>
      <c r="V183" s="250">
        <f>VLOOKUP(D183,Forecast!B$1:J$27,9,FALSE)</f>
        <v>32</v>
      </c>
      <c r="W183" s="265"/>
      <c r="X183" s="261">
        <f t="shared" si="66"/>
        <v>459.16666666666657</v>
      </c>
      <c r="Y183" s="250">
        <f>VLOOKUP(D183,Forecast!B$1:K$27,10,FALSE)</f>
        <v>28</v>
      </c>
      <c r="Z183" s="265"/>
      <c r="AA183" s="261">
        <f t="shared" si="67"/>
        <v>367.33333333333326</v>
      </c>
      <c r="AB183" s="250">
        <f>VLOOKUP(D183,Forecast!B$1:L$27,11,FALSE)</f>
        <v>40</v>
      </c>
      <c r="AC183" s="265"/>
      <c r="AD183" s="261">
        <f t="shared" si="68"/>
        <v>348.96666666666658</v>
      </c>
      <c r="AE183" s="250">
        <f>VLOOKUP(D183,Forecast!B$1:M$27,12,FALSE)</f>
        <v>40</v>
      </c>
      <c r="AF183" s="265"/>
      <c r="AG183" s="261">
        <f t="shared" si="69"/>
        <v>440.79999999999995</v>
      </c>
      <c r="AH183" s="250">
        <f>VLOOKUP(D183,Forecast!B$1:N$27,13,FALSE)</f>
        <v>39</v>
      </c>
      <c r="AI183" s="265"/>
      <c r="AJ183" s="266"/>
      <c r="AK183" s="325"/>
    </row>
    <row r="184" spans="2:37" ht="33" hidden="1" customHeight="1">
      <c r="B184" s="332"/>
      <c r="C184" s="279" t="s">
        <v>192</v>
      </c>
      <c r="D184" s="295" t="s">
        <v>281</v>
      </c>
      <c r="E184" s="284" t="s">
        <v>238</v>
      </c>
      <c r="F184" s="283"/>
      <c r="G184" s="283"/>
      <c r="H184" s="293">
        <v>1</v>
      </c>
      <c r="I184" s="273">
        <v>0.75</v>
      </c>
      <c r="J184" s="271">
        <v>0.95</v>
      </c>
      <c r="K184" s="263">
        <v>2</v>
      </c>
      <c r="L184" s="263">
        <v>7.25</v>
      </c>
      <c r="M184" s="260">
        <f t="shared" ref="M184" si="89">H184*K184*L184</f>
        <v>14.5</v>
      </c>
      <c r="N184" s="273">
        <f t="shared" ref="N184" si="90">(M184/I184)*J184</f>
        <v>18.366666666666664</v>
      </c>
      <c r="O184" s="261">
        <f t="shared" ref="O184" si="91">N184*$O$2</f>
        <v>477.53333333333325</v>
      </c>
      <c r="P184" s="250">
        <f>VLOOKUP(D184,Forecast!B$1:H$27,7,FALSE)</f>
        <v>0</v>
      </c>
      <c r="Q184" s="265"/>
      <c r="R184" s="261">
        <f t="shared" si="64"/>
        <v>348.96666666666658</v>
      </c>
      <c r="S184" s="250">
        <f>VLOOKUP(D184,Forecast!$B$1:$I$27,8,FALSE)</f>
        <v>17</v>
      </c>
      <c r="T184" s="265"/>
      <c r="U184" s="261">
        <f t="shared" si="65"/>
        <v>348.96666666666658</v>
      </c>
      <c r="V184" s="250">
        <f>VLOOKUP(D184,Forecast!B$1:J$27,9,FALSE)</f>
        <v>16</v>
      </c>
      <c r="W184" s="265"/>
      <c r="X184" s="261">
        <f t="shared" si="66"/>
        <v>459.16666666666657</v>
      </c>
      <c r="Y184" s="250">
        <f>VLOOKUP(D184,Forecast!B$1:K$27,10,FALSE)</f>
        <v>16</v>
      </c>
      <c r="Z184" s="265"/>
      <c r="AA184" s="261">
        <f t="shared" si="67"/>
        <v>367.33333333333326</v>
      </c>
      <c r="AB184" s="250">
        <f>VLOOKUP(D184,Forecast!B$1:L$27,11,FALSE)</f>
        <v>25</v>
      </c>
      <c r="AC184" s="265"/>
      <c r="AD184" s="261">
        <f t="shared" si="68"/>
        <v>348.96666666666658</v>
      </c>
      <c r="AE184" s="250">
        <f>VLOOKUP(D184,Forecast!B$1:M$27,12,FALSE)</f>
        <v>24</v>
      </c>
      <c r="AF184" s="265"/>
      <c r="AG184" s="261">
        <f t="shared" si="69"/>
        <v>440.79999999999995</v>
      </c>
      <c r="AH184" s="250">
        <f>VLOOKUP(D184,Forecast!B$1:N$27,13,FALSE)</f>
        <v>24</v>
      </c>
      <c r="AI184" s="265"/>
      <c r="AJ184" s="266"/>
      <c r="AK184" s="325"/>
    </row>
    <row r="185" spans="2:37" ht="33" hidden="1" customHeight="1">
      <c r="B185" s="332"/>
      <c r="C185" s="279" t="s">
        <v>192</v>
      </c>
      <c r="D185" s="286" t="s">
        <v>260</v>
      </c>
      <c r="E185" s="284" t="s">
        <v>238</v>
      </c>
      <c r="F185" s="283"/>
      <c r="G185" s="283"/>
      <c r="H185" s="286">
        <v>1</v>
      </c>
      <c r="I185" s="273">
        <v>0.75</v>
      </c>
      <c r="J185" s="271">
        <v>0.95</v>
      </c>
      <c r="K185" s="263">
        <v>2</v>
      </c>
      <c r="L185" s="263">
        <v>7.25</v>
      </c>
      <c r="M185" s="260">
        <f t="shared" si="62"/>
        <v>14.5</v>
      </c>
      <c r="N185" s="273">
        <f t="shared" si="63"/>
        <v>18.366666666666664</v>
      </c>
      <c r="O185" s="261">
        <f t="shared" si="76"/>
        <v>477.53333333333325</v>
      </c>
      <c r="P185" s="250">
        <f>VLOOKUP(D185,Forecast!B$1:H$27,7,FALSE)</f>
        <v>7</v>
      </c>
      <c r="Q185" s="265"/>
      <c r="R185" s="261">
        <f t="shared" si="64"/>
        <v>348.96666666666658</v>
      </c>
      <c r="S185" s="250">
        <f>VLOOKUP(D185,Forecast!$B$1:$I$27,8,FALSE)</f>
        <v>3</v>
      </c>
      <c r="T185" s="265"/>
      <c r="U185" s="261">
        <f t="shared" si="65"/>
        <v>348.96666666666658</v>
      </c>
      <c r="V185" s="250">
        <f>VLOOKUP(D185,Forecast!B$1:J$27,9,FALSE)</f>
        <v>0</v>
      </c>
      <c r="W185" s="265"/>
      <c r="X185" s="261">
        <f t="shared" si="66"/>
        <v>459.16666666666657</v>
      </c>
      <c r="Y185" s="250">
        <f>VLOOKUP(D185,Forecast!B$1:K$27,10,FALSE)</f>
        <v>0</v>
      </c>
      <c r="Z185" s="265"/>
      <c r="AA185" s="261">
        <f t="shared" si="67"/>
        <v>367.33333333333326</v>
      </c>
      <c r="AB185" s="250">
        <f>VLOOKUP(D185,Forecast!B$1:L$27,11,FALSE)</f>
        <v>1</v>
      </c>
      <c r="AC185" s="265"/>
      <c r="AD185" s="261">
        <f t="shared" si="68"/>
        <v>348.96666666666658</v>
      </c>
      <c r="AE185" s="250">
        <f>VLOOKUP(D185,Forecast!B$1:M$27,12,FALSE)</f>
        <v>1</v>
      </c>
      <c r="AF185" s="265"/>
      <c r="AG185" s="261">
        <f t="shared" si="69"/>
        <v>440.79999999999995</v>
      </c>
      <c r="AH185" s="250">
        <f>VLOOKUP(D185,Forecast!B$1:N$27,13,FALSE)</f>
        <v>1</v>
      </c>
      <c r="AI185" s="265"/>
      <c r="AJ185" s="266"/>
      <c r="AK185" s="325"/>
    </row>
    <row r="186" spans="2:37" ht="33" hidden="1" customHeight="1">
      <c r="B186" s="332"/>
      <c r="C186" s="257" t="s">
        <v>231</v>
      </c>
      <c r="D186" s="286" t="s">
        <v>285</v>
      </c>
      <c r="E186" s="284" t="s">
        <v>238</v>
      </c>
      <c r="F186" s="283"/>
      <c r="G186" s="283"/>
      <c r="H186" s="286">
        <v>1</v>
      </c>
      <c r="I186" s="273">
        <v>0.75</v>
      </c>
      <c r="J186" s="271">
        <v>0.95</v>
      </c>
      <c r="K186" s="263">
        <v>2</v>
      </c>
      <c r="L186" s="263">
        <v>7.25</v>
      </c>
      <c r="M186" s="260">
        <f t="shared" si="62"/>
        <v>14.5</v>
      </c>
      <c r="N186" s="273">
        <f t="shared" si="63"/>
        <v>18.366666666666664</v>
      </c>
      <c r="O186" s="261">
        <f t="shared" si="76"/>
        <v>477.53333333333325</v>
      </c>
      <c r="P186" s="250">
        <v>0</v>
      </c>
      <c r="Q186" s="265"/>
      <c r="R186" s="261">
        <f t="shared" si="64"/>
        <v>348.96666666666658</v>
      </c>
      <c r="S186" s="250">
        <v>0</v>
      </c>
      <c r="T186" s="265"/>
      <c r="U186" s="261">
        <f t="shared" si="65"/>
        <v>348.96666666666658</v>
      </c>
      <c r="V186" s="250">
        <v>0</v>
      </c>
      <c r="W186" s="265"/>
      <c r="X186" s="261">
        <f t="shared" si="66"/>
        <v>459.16666666666657</v>
      </c>
      <c r="Y186" s="250">
        <v>0</v>
      </c>
      <c r="Z186" s="265"/>
      <c r="AA186" s="261">
        <f t="shared" si="67"/>
        <v>367.33333333333326</v>
      </c>
      <c r="AB186" s="250">
        <v>0</v>
      </c>
      <c r="AC186" s="265"/>
      <c r="AD186" s="261">
        <f t="shared" si="68"/>
        <v>348.96666666666658</v>
      </c>
      <c r="AE186" s="250">
        <v>0</v>
      </c>
      <c r="AF186" s="265"/>
      <c r="AG186" s="261">
        <f t="shared" si="69"/>
        <v>440.79999999999995</v>
      </c>
      <c r="AH186" s="250">
        <v>0</v>
      </c>
      <c r="AI186" s="265"/>
      <c r="AJ186" s="266"/>
      <c r="AK186" s="325"/>
    </row>
    <row r="187" spans="2:37" ht="33" hidden="1" customHeight="1">
      <c r="B187" s="332"/>
      <c r="C187" s="257" t="s">
        <v>231</v>
      </c>
      <c r="D187" s="286" t="s">
        <v>286</v>
      </c>
      <c r="E187" s="284" t="s">
        <v>238</v>
      </c>
      <c r="F187" s="283"/>
      <c r="G187" s="283"/>
      <c r="H187" s="286">
        <v>1</v>
      </c>
      <c r="I187" s="273">
        <v>0.75</v>
      </c>
      <c r="J187" s="271">
        <v>0.95</v>
      </c>
      <c r="K187" s="263">
        <v>2</v>
      </c>
      <c r="L187" s="263">
        <v>7.25</v>
      </c>
      <c r="M187" s="260">
        <f t="shared" si="62"/>
        <v>14.5</v>
      </c>
      <c r="N187" s="273">
        <f t="shared" si="63"/>
        <v>18.366666666666664</v>
      </c>
      <c r="O187" s="261">
        <f t="shared" si="76"/>
        <v>477.53333333333325</v>
      </c>
      <c r="P187" s="250">
        <v>0</v>
      </c>
      <c r="Q187" s="265"/>
      <c r="R187" s="261">
        <f t="shared" si="64"/>
        <v>348.96666666666658</v>
      </c>
      <c r="S187" s="250">
        <v>0</v>
      </c>
      <c r="T187" s="265"/>
      <c r="U187" s="261">
        <f t="shared" si="65"/>
        <v>348.96666666666658</v>
      </c>
      <c r="V187" s="250">
        <v>0</v>
      </c>
      <c r="W187" s="265"/>
      <c r="X187" s="261">
        <f t="shared" si="66"/>
        <v>459.16666666666657</v>
      </c>
      <c r="Y187" s="250">
        <v>0</v>
      </c>
      <c r="Z187" s="265"/>
      <c r="AA187" s="261">
        <f t="shared" si="67"/>
        <v>367.33333333333326</v>
      </c>
      <c r="AB187" s="250">
        <v>0</v>
      </c>
      <c r="AC187" s="265"/>
      <c r="AD187" s="261">
        <f t="shared" si="68"/>
        <v>348.96666666666658</v>
      </c>
      <c r="AE187" s="250">
        <v>0</v>
      </c>
      <c r="AF187" s="265"/>
      <c r="AG187" s="261">
        <f t="shared" si="69"/>
        <v>440.79999999999995</v>
      </c>
      <c r="AH187" s="250">
        <v>0</v>
      </c>
      <c r="AI187" s="265"/>
      <c r="AJ187" s="266"/>
      <c r="AK187" s="325"/>
    </row>
    <row r="188" spans="2:37" ht="33" hidden="1" customHeight="1">
      <c r="B188" s="332"/>
      <c r="C188" s="257" t="s">
        <v>231</v>
      </c>
      <c r="D188" s="286">
        <v>205000399</v>
      </c>
      <c r="E188" s="284" t="s">
        <v>238</v>
      </c>
      <c r="F188" s="283"/>
      <c r="G188" s="283"/>
      <c r="H188" s="286">
        <v>1</v>
      </c>
      <c r="I188" s="273">
        <v>0.75</v>
      </c>
      <c r="J188" s="271">
        <v>0.95</v>
      </c>
      <c r="K188" s="263">
        <v>2</v>
      </c>
      <c r="L188" s="263">
        <v>7.25</v>
      </c>
      <c r="M188" s="260">
        <f t="shared" si="62"/>
        <v>14.5</v>
      </c>
      <c r="N188" s="273">
        <f t="shared" si="63"/>
        <v>18.366666666666664</v>
      </c>
      <c r="O188" s="261">
        <f t="shared" si="76"/>
        <v>477.53333333333325</v>
      </c>
      <c r="P188" s="250">
        <v>15</v>
      </c>
      <c r="Q188" s="265"/>
      <c r="R188" s="261">
        <f t="shared" si="64"/>
        <v>348.96666666666658</v>
      </c>
      <c r="S188" s="250">
        <v>0</v>
      </c>
      <c r="T188" s="265"/>
      <c r="U188" s="261">
        <f t="shared" si="65"/>
        <v>348.96666666666658</v>
      </c>
      <c r="V188" s="250">
        <v>0</v>
      </c>
      <c r="W188" s="265"/>
      <c r="X188" s="261">
        <f t="shared" si="66"/>
        <v>459.16666666666657</v>
      </c>
      <c r="Y188" s="250">
        <v>0</v>
      </c>
      <c r="Z188" s="265"/>
      <c r="AA188" s="261">
        <f t="shared" si="67"/>
        <v>367.33333333333326</v>
      </c>
      <c r="AB188" s="250">
        <v>0</v>
      </c>
      <c r="AC188" s="265"/>
      <c r="AD188" s="261">
        <f t="shared" si="68"/>
        <v>348.96666666666658</v>
      </c>
      <c r="AE188" s="250">
        <v>0</v>
      </c>
      <c r="AF188" s="265"/>
      <c r="AG188" s="261">
        <f t="shared" si="69"/>
        <v>440.79999999999995</v>
      </c>
      <c r="AH188" s="250">
        <v>0</v>
      </c>
      <c r="AI188" s="265"/>
      <c r="AJ188" s="266"/>
      <c r="AK188" s="325"/>
    </row>
    <row r="189" spans="2:37" ht="33" hidden="1" customHeight="1">
      <c r="B189" s="332"/>
      <c r="C189" s="257" t="s">
        <v>231</v>
      </c>
      <c r="D189" s="286">
        <v>205000401</v>
      </c>
      <c r="E189" s="284" t="s">
        <v>238</v>
      </c>
      <c r="F189" s="283"/>
      <c r="G189" s="283"/>
      <c r="H189" s="286">
        <v>1</v>
      </c>
      <c r="I189" s="273">
        <v>0.75</v>
      </c>
      <c r="J189" s="271">
        <v>0.95</v>
      </c>
      <c r="K189" s="263">
        <v>2</v>
      </c>
      <c r="L189" s="263">
        <v>7.25</v>
      </c>
      <c r="M189" s="260">
        <f t="shared" si="62"/>
        <v>14.5</v>
      </c>
      <c r="N189" s="273">
        <f t="shared" si="63"/>
        <v>18.366666666666664</v>
      </c>
      <c r="O189" s="261">
        <f t="shared" si="76"/>
        <v>477.53333333333325</v>
      </c>
      <c r="P189" s="250">
        <v>0</v>
      </c>
      <c r="Q189" s="265"/>
      <c r="R189" s="261">
        <f t="shared" si="64"/>
        <v>348.96666666666658</v>
      </c>
      <c r="S189" s="250">
        <v>0</v>
      </c>
      <c r="T189" s="265"/>
      <c r="U189" s="261">
        <f t="shared" si="65"/>
        <v>348.96666666666658</v>
      </c>
      <c r="V189" s="250">
        <v>0</v>
      </c>
      <c r="W189" s="265"/>
      <c r="X189" s="261">
        <f t="shared" si="66"/>
        <v>459.16666666666657</v>
      </c>
      <c r="Y189" s="250">
        <v>0</v>
      </c>
      <c r="Z189" s="265"/>
      <c r="AA189" s="261">
        <f t="shared" si="67"/>
        <v>367.33333333333326</v>
      </c>
      <c r="AB189" s="250">
        <v>0</v>
      </c>
      <c r="AC189" s="265"/>
      <c r="AD189" s="261">
        <f t="shared" si="68"/>
        <v>348.96666666666658</v>
      </c>
      <c r="AE189" s="250">
        <v>0</v>
      </c>
      <c r="AF189" s="265"/>
      <c r="AG189" s="261">
        <f t="shared" si="69"/>
        <v>440.79999999999995</v>
      </c>
      <c r="AH189" s="250">
        <v>0</v>
      </c>
      <c r="AI189" s="265"/>
      <c r="AJ189" s="266"/>
      <c r="AK189" s="325"/>
    </row>
    <row r="190" spans="2:37" ht="33" hidden="1" customHeight="1">
      <c r="B190" s="332"/>
      <c r="C190" s="257" t="s">
        <v>231</v>
      </c>
      <c r="D190" s="286" t="s">
        <v>287</v>
      </c>
      <c r="E190" s="284" t="s">
        <v>238</v>
      </c>
      <c r="F190" s="283"/>
      <c r="G190" s="283"/>
      <c r="H190" s="286">
        <v>1</v>
      </c>
      <c r="I190" s="273">
        <v>0.75</v>
      </c>
      <c r="J190" s="271">
        <v>0.95</v>
      </c>
      <c r="K190" s="263">
        <v>2</v>
      </c>
      <c r="L190" s="263">
        <v>7.25</v>
      </c>
      <c r="M190" s="260">
        <f t="shared" si="62"/>
        <v>14.5</v>
      </c>
      <c r="N190" s="273">
        <f t="shared" si="63"/>
        <v>18.366666666666664</v>
      </c>
      <c r="O190" s="261">
        <f t="shared" si="76"/>
        <v>477.53333333333325</v>
      </c>
      <c r="P190" s="250">
        <v>5</v>
      </c>
      <c r="Q190" s="265"/>
      <c r="R190" s="261">
        <f t="shared" si="64"/>
        <v>348.96666666666658</v>
      </c>
      <c r="S190" s="250">
        <v>0</v>
      </c>
      <c r="T190" s="265"/>
      <c r="U190" s="261">
        <f t="shared" si="65"/>
        <v>348.96666666666658</v>
      </c>
      <c r="V190" s="250">
        <v>0</v>
      </c>
      <c r="W190" s="265"/>
      <c r="X190" s="261">
        <f t="shared" si="66"/>
        <v>459.16666666666657</v>
      </c>
      <c r="Y190" s="250">
        <v>0</v>
      </c>
      <c r="Z190" s="265"/>
      <c r="AA190" s="261">
        <f t="shared" si="67"/>
        <v>367.33333333333326</v>
      </c>
      <c r="AB190" s="250">
        <v>0</v>
      </c>
      <c r="AC190" s="265"/>
      <c r="AD190" s="261">
        <f t="shared" si="68"/>
        <v>348.96666666666658</v>
      </c>
      <c r="AE190" s="250">
        <v>0</v>
      </c>
      <c r="AF190" s="265"/>
      <c r="AG190" s="261">
        <f t="shared" si="69"/>
        <v>440.79999999999995</v>
      </c>
      <c r="AH190" s="250">
        <v>0</v>
      </c>
      <c r="AI190" s="265"/>
      <c r="AJ190" s="266"/>
      <c r="AK190" s="325"/>
    </row>
    <row r="191" spans="2:37" ht="33" hidden="1" customHeight="1">
      <c r="B191" s="332"/>
      <c r="C191" s="257" t="s">
        <v>231</v>
      </c>
      <c r="D191" s="286" t="s">
        <v>288</v>
      </c>
      <c r="E191" s="284" t="s">
        <v>238</v>
      </c>
      <c r="F191" s="283"/>
      <c r="G191" s="283"/>
      <c r="H191" s="286">
        <v>1</v>
      </c>
      <c r="I191" s="273">
        <v>0.75</v>
      </c>
      <c r="J191" s="271">
        <v>0.95</v>
      </c>
      <c r="K191" s="263">
        <v>2</v>
      </c>
      <c r="L191" s="263">
        <v>7.25</v>
      </c>
      <c r="M191" s="260">
        <f t="shared" si="62"/>
        <v>14.5</v>
      </c>
      <c r="N191" s="273">
        <f t="shared" si="63"/>
        <v>18.366666666666664</v>
      </c>
      <c r="O191" s="261">
        <f t="shared" si="76"/>
        <v>477.53333333333325</v>
      </c>
      <c r="P191" s="250">
        <v>19</v>
      </c>
      <c r="Q191" s="265"/>
      <c r="R191" s="261">
        <f t="shared" si="64"/>
        <v>348.96666666666658</v>
      </c>
      <c r="S191" s="250">
        <v>0</v>
      </c>
      <c r="T191" s="265"/>
      <c r="U191" s="261">
        <f t="shared" si="65"/>
        <v>348.96666666666658</v>
      </c>
      <c r="V191" s="250">
        <v>0</v>
      </c>
      <c r="W191" s="265"/>
      <c r="X191" s="261">
        <f t="shared" si="66"/>
        <v>459.16666666666657</v>
      </c>
      <c r="Y191" s="250">
        <v>0</v>
      </c>
      <c r="Z191" s="265"/>
      <c r="AA191" s="261">
        <f t="shared" si="67"/>
        <v>367.33333333333326</v>
      </c>
      <c r="AB191" s="250">
        <v>0</v>
      </c>
      <c r="AC191" s="265"/>
      <c r="AD191" s="261">
        <f t="shared" si="68"/>
        <v>348.96666666666658</v>
      </c>
      <c r="AE191" s="250">
        <v>0</v>
      </c>
      <c r="AF191" s="265"/>
      <c r="AG191" s="261">
        <f t="shared" si="69"/>
        <v>440.79999999999995</v>
      </c>
      <c r="AH191" s="250">
        <v>0</v>
      </c>
      <c r="AI191" s="265"/>
      <c r="AJ191" s="266"/>
      <c r="AK191" s="325"/>
    </row>
    <row r="192" spans="2:37" ht="33" customHeight="1">
      <c r="B192" s="332"/>
      <c r="C192" s="279" t="s">
        <v>192</v>
      </c>
      <c r="D192" s="286" t="s">
        <v>253</v>
      </c>
      <c r="E192" s="284" t="s">
        <v>106</v>
      </c>
      <c r="F192" s="283"/>
      <c r="G192" s="283"/>
      <c r="H192" s="286">
        <v>1</v>
      </c>
      <c r="I192" s="273">
        <v>0.75</v>
      </c>
      <c r="J192" s="271">
        <v>0.95</v>
      </c>
      <c r="K192" s="263">
        <v>2</v>
      </c>
      <c r="L192" s="263">
        <v>7.25</v>
      </c>
      <c r="M192" s="260">
        <f t="shared" si="62"/>
        <v>14.5</v>
      </c>
      <c r="N192" s="273">
        <f t="shared" si="63"/>
        <v>18.366666666666664</v>
      </c>
      <c r="O192" s="261">
        <f t="shared" si="76"/>
        <v>477.53333333333325</v>
      </c>
      <c r="P192" s="250">
        <f>VLOOKUP(D192,Forecast!B$1:H$27,7,FALSE)</f>
        <v>146</v>
      </c>
      <c r="Q192" s="274">
        <f>SUM(P192:P197)/O192</f>
        <v>0.82297919865977953</v>
      </c>
      <c r="R192" s="261">
        <f t="shared" si="64"/>
        <v>348.96666666666658</v>
      </c>
      <c r="S192" s="250">
        <f>VLOOKUP(D192,Forecast!$B$1:$I$27,8,FALSE)</f>
        <v>112</v>
      </c>
      <c r="T192" s="274">
        <f>SUM(S192:S197)/R192</f>
        <v>0.74505683446365478</v>
      </c>
      <c r="U192" s="261">
        <f t="shared" si="65"/>
        <v>348.96666666666658</v>
      </c>
      <c r="V192" s="250">
        <f>VLOOKUP(D192,Forecast!B$1:J$27,9,FALSE)</f>
        <v>88</v>
      </c>
      <c r="W192" s="274">
        <f>SUM(V192:V197)/U192</f>
        <v>0.57312064189511902</v>
      </c>
      <c r="X192" s="261">
        <f t="shared" si="66"/>
        <v>459.16666666666657</v>
      </c>
      <c r="Y192" s="250">
        <f>VLOOKUP(D192,Forecast!B$1:K$27,10,FALSE)</f>
        <v>72</v>
      </c>
      <c r="Z192" s="274">
        <f>SUM(Y192:Y197)/X192</f>
        <v>0.41814882032667883</v>
      </c>
      <c r="AA192" s="261">
        <f t="shared" si="67"/>
        <v>367.33333333333326</v>
      </c>
      <c r="AB192" s="250">
        <f>VLOOKUP(D192,Forecast!B$1:L$27,11,FALSE)</f>
        <v>95</v>
      </c>
      <c r="AC192" s="274">
        <f>SUM(AB192:AB197)/AA192</f>
        <v>0.59074410163339397</v>
      </c>
      <c r="AD192" s="261">
        <f t="shared" si="68"/>
        <v>348.96666666666658</v>
      </c>
      <c r="AE192" s="250">
        <f>VLOOKUP(D192,Forecast!B$1:M$27,12,FALSE)</f>
        <v>95</v>
      </c>
      <c r="AF192" s="274">
        <f>SUM(AE192:AE197)/AD192</f>
        <v>0.62183589645620418</v>
      </c>
      <c r="AG192" s="261">
        <f t="shared" si="69"/>
        <v>440.79999999999995</v>
      </c>
      <c r="AH192" s="250">
        <f>VLOOKUP(D192,Forecast!B$1:N$27,13,FALSE)</f>
        <v>95</v>
      </c>
      <c r="AI192" s="274">
        <f>SUM(AH192:AH197)/AG192</f>
        <v>0.49001814882032674</v>
      </c>
      <c r="AJ192" s="287" t="s">
        <v>230</v>
      </c>
      <c r="AK192" s="325"/>
    </row>
    <row r="193" spans="2:37" ht="33" hidden="1" customHeight="1">
      <c r="B193" s="332"/>
      <c r="C193" s="279" t="s">
        <v>192</v>
      </c>
      <c r="D193" s="286" t="s">
        <v>254</v>
      </c>
      <c r="E193" s="284" t="s">
        <v>106</v>
      </c>
      <c r="F193" s="283"/>
      <c r="G193" s="283"/>
      <c r="H193" s="286">
        <v>1</v>
      </c>
      <c r="I193" s="273">
        <v>0.75</v>
      </c>
      <c r="J193" s="271">
        <v>0.95</v>
      </c>
      <c r="K193" s="263">
        <v>2</v>
      </c>
      <c r="L193" s="263">
        <v>7.25</v>
      </c>
      <c r="M193" s="260">
        <f t="shared" si="62"/>
        <v>14.5</v>
      </c>
      <c r="N193" s="273">
        <f t="shared" si="63"/>
        <v>18.366666666666664</v>
      </c>
      <c r="O193" s="261">
        <f t="shared" si="76"/>
        <v>477.53333333333325</v>
      </c>
      <c r="P193" s="250">
        <f>VLOOKUP(D193,Forecast!B$1:H$27,7,FALSE)</f>
        <v>212</v>
      </c>
      <c r="Q193" s="265"/>
      <c r="R193" s="261">
        <f t="shared" si="64"/>
        <v>348.96666666666658</v>
      </c>
      <c r="S193" s="250">
        <f>VLOOKUP(D193,Forecast!$B$1:$I$27,8,FALSE)</f>
        <v>116</v>
      </c>
      <c r="T193" s="265"/>
      <c r="U193" s="261">
        <f t="shared" si="65"/>
        <v>348.96666666666658</v>
      </c>
      <c r="V193" s="250">
        <f>VLOOKUP(D193,Forecast!B$1:J$27,9,FALSE)</f>
        <v>88</v>
      </c>
      <c r="W193" s="265"/>
      <c r="X193" s="261">
        <f t="shared" si="66"/>
        <v>459.16666666666657</v>
      </c>
      <c r="Y193" s="250">
        <f>VLOOKUP(D193,Forecast!B$1:K$27,10,FALSE)</f>
        <v>96</v>
      </c>
      <c r="Z193" s="265"/>
      <c r="AA193" s="261">
        <f t="shared" si="67"/>
        <v>367.33333333333326</v>
      </c>
      <c r="AB193" s="250">
        <f>VLOOKUP(D193,Forecast!B$1:L$27,11,FALSE)</f>
        <v>94</v>
      </c>
      <c r="AC193" s="265"/>
      <c r="AD193" s="261">
        <f t="shared" si="68"/>
        <v>348.96666666666658</v>
      </c>
      <c r="AE193" s="250">
        <f>VLOOKUP(D193,Forecast!B$1:M$27,12,FALSE)</f>
        <v>94</v>
      </c>
      <c r="AF193" s="265"/>
      <c r="AG193" s="261">
        <f t="shared" si="69"/>
        <v>440.79999999999995</v>
      </c>
      <c r="AH193" s="250">
        <f>VLOOKUP(D193,Forecast!B$1:N$27,13,FALSE)</f>
        <v>93</v>
      </c>
      <c r="AI193" s="265"/>
      <c r="AJ193" s="266"/>
      <c r="AK193" s="325"/>
    </row>
    <row r="194" spans="2:37" ht="33" hidden="1" customHeight="1">
      <c r="B194" s="332"/>
      <c r="C194" s="279" t="s">
        <v>192</v>
      </c>
      <c r="D194" s="286" t="s">
        <v>262</v>
      </c>
      <c r="E194" s="284" t="s">
        <v>106</v>
      </c>
      <c r="F194" s="283"/>
      <c r="G194" s="283"/>
      <c r="H194" s="286">
        <v>1</v>
      </c>
      <c r="I194" s="273">
        <v>0.75</v>
      </c>
      <c r="J194" s="271">
        <v>0.95</v>
      </c>
      <c r="K194" s="263">
        <v>2</v>
      </c>
      <c r="L194" s="263">
        <v>7.25</v>
      </c>
      <c r="M194" s="260">
        <f t="shared" ref="M194" si="92">H194*K194*L194</f>
        <v>14.5</v>
      </c>
      <c r="N194" s="273">
        <f t="shared" ref="N194" si="93">(M194/I194)*J194</f>
        <v>18.366666666666664</v>
      </c>
      <c r="O194" s="261">
        <f t="shared" ref="O194" si="94">N194*$O$2</f>
        <v>477.53333333333325</v>
      </c>
      <c r="P194" s="250">
        <f>VLOOKUP(D194,Forecast!B$1:H$27,7,FALSE)</f>
        <v>34</v>
      </c>
      <c r="Q194" s="265"/>
      <c r="R194" s="261">
        <f t="shared" si="64"/>
        <v>348.96666666666658</v>
      </c>
      <c r="S194" s="250">
        <f>VLOOKUP(D194,Forecast!$B$1:$I$27,8,FALSE)</f>
        <v>32</v>
      </c>
      <c r="T194" s="265"/>
      <c r="U194" s="261">
        <f t="shared" si="65"/>
        <v>348.96666666666658</v>
      </c>
      <c r="V194" s="250">
        <f>VLOOKUP(D194,Forecast!B$1:J$27,9,FALSE)</f>
        <v>24</v>
      </c>
      <c r="W194" s="265"/>
      <c r="X194" s="261">
        <f t="shared" si="66"/>
        <v>459.16666666666657</v>
      </c>
      <c r="Y194" s="250">
        <f>VLOOKUP(D194,Forecast!B$1:K$27,10,FALSE)</f>
        <v>24</v>
      </c>
      <c r="Z194" s="265"/>
      <c r="AA194" s="261">
        <f t="shared" si="67"/>
        <v>367.33333333333326</v>
      </c>
      <c r="AB194" s="250">
        <f>VLOOKUP(D194,Forecast!B$1:L$27,11,FALSE)</f>
        <v>28</v>
      </c>
      <c r="AC194" s="265"/>
      <c r="AD194" s="261">
        <f t="shared" si="68"/>
        <v>348.96666666666658</v>
      </c>
      <c r="AE194" s="250">
        <f>VLOOKUP(D194,Forecast!B$1:M$27,12,FALSE)</f>
        <v>28</v>
      </c>
      <c r="AF194" s="265"/>
      <c r="AG194" s="261">
        <f t="shared" si="69"/>
        <v>440.79999999999995</v>
      </c>
      <c r="AH194" s="250">
        <f>VLOOKUP(D194,Forecast!B$1:N$27,13,FALSE)</f>
        <v>28</v>
      </c>
      <c r="AI194" s="265"/>
      <c r="AJ194" s="266"/>
      <c r="AK194" s="325"/>
    </row>
    <row r="195" spans="2:37" ht="33" hidden="1" customHeight="1">
      <c r="B195" s="332"/>
      <c r="C195" s="279" t="s">
        <v>231</v>
      </c>
      <c r="D195" s="286" t="s">
        <v>282</v>
      </c>
      <c r="E195" s="284" t="s">
        <v>106</v>
      </c>
      <c r="F195" s="283"/>
      <c r="G195" s="283"/>
      <c r="H195" s="286">
        <v>1</v>
      </c>
      <c r="I195" s="273">
        <v>0.75</v>
      </c>
      <c r="J195" s="271">
        <v>0.95</v>
      </c>
      <c r="K195" s="263">
        <v>2</v>
      </c>
      <c r="L195" s="263">
        <v>7.25</v>
      </c>
      <c r="M195" s="260">
        <f t="shared" si="62"/>
        <v>14.5</v>
      </c>
      <c r="N195" s="273">
        <f t="shared" si="63"/>
        <v>18.366666666666664</v>
      </c>
      <c r="O195" s="261">
        <f t="shared" si="76"/>
        <v>477.53333333333325</v>
      </c>
      <c r="P195" s="250">
        <v>1</v>
      </c>
      <c r="Q195" s="265"/>
      <c r="R195" s="261">
        <f t="shared" si="64"/>
        <v>348.96666666666658</v>
      </c>
      <c r="S195" s="250">
        <v>0</v>
      </c>
      <c r="T195" s="265"/>
      <c r="U195" s="261">
        <f t="shared" si="65"/>
        <v>348.96666666666658</v>
      </c>
      <c r="V195" s="250">
        <v>0</v>
      </c>
      <c r="W195" s="265"/>
      <c r="X195" s="261">
        <f t="shared" si="66"/>
        <v>459.16666666666657</v>
      </c>
      <c r="Y195" s="250">
        <v>0</v>
      </c>
      <c r="Z195" s="265"/>
      <c r="AA195" s="261">
        <f t="shared" si="67"/>
        <v>367.33333333333326</v>
      </c>
      <c r="AB195" s="250">
        <v>0</v>
      </c>
      <c r="AC195" s="265"/>
      <c r="AD195" s="261">
        <f t="shared" si="68"/>
        <v>348.96666666666658</v>
      </c>
      <c r="AE195" s="250">
        <v>0</v>
      </c>
      <c r="AF195" s="265"/>
      <c r="AG195" s="261">
        <f t="shared" si="69"/>
        <v>440.79999999999995</v>
      </c>
      <c r="AH195" s="250">
        <v>0</v>
      </c>
      <c r="AI195" s="265"/>
      <c r="AJ195" s="266"/>
      <c r="AK195" s="325"/>
    </row>
    <row r="196" spans="2:37" ht="33" hidden="1" customHeight="1">
      <c r="B196" s="332"/>
      <c r="C196" s="279" t="s">
        <v>231</v>
      </c>
      <c r="D196" s="286">
        <v>700011650</v>
      </c>
      <c r="E196" s="284" t="s">
        <v>106</v>
      </c>
      <c r="F196" s="283"/>
      <c r="G196" s="283"/>
      <c r="H196" s="286">
        <v>1</v>
      </c>
      <c r="I196" s="273">
        <v>0.75</v>
      </c>
      <c r="J196" s="271">
        <v>0.95</v>
      </c>
      <c r="K196" s="263">
        <v>2</v>
      </c>
      <c r="L196" s="263">
        <v>7.25</v>
      </c>
      <c r="M196" s="260">
        <f t="shared" si="62"/>
        <v>14.5</v>
      </c>
      <c r="N196" s="273">
        <f t="shared" si="63"/>
        <v>18.366666666666664</v>
      </c>
      <c r="O196" s="261">
        <f t="shared" si="76"/>
        <v>477.53333333333325</v>
      </c>
      <c r="P196" s="250">
        <v>0</v>
      </c>
      <c r="Q196" s="265"/>
      <c r="R196" s="261">
        <f t="shared" si="64"/>
        <v>348.96666666666658</v>
      </c>
      <c r="S196" s="250">
        <v>0</v>
      </c>
      <c r="T196" s="265"/>
      <c r="U196" s="261">
        <f t="shared" si="65"/>
        <v>348.96666666666658</v>
      </c>
      <c r="V196" s="250">
        <v>0</v>
      </c>
      <c r="W196" s="265"/>
      <c r="X196" s="261">
        <f t="shared" si="66"/>
        <v>459.16666666666657</v>
      </c>
      <c r="Y196" s="250">
        <v>0</v>
      </c>
      <c r="Z196" s="265"/>
      <c r="AA196" s="261">
        <f t="shared" si="67"/>
        <v>367.33333333333326</v>
      </c>
      <c r="AB196" s="250">
        <v>0</v>
      </c>
      <c r="AC196" s="265"/>
      <c r="AD196" s="261">
        <f t="shared" si="68"/>
        <v>348.96666666666658</v>
      </c>
      <c r="AE196" s="250">
        <v>0</v>
      </c>
      <c r="AF196" s="265"/>
      <c r="AG196" s="261">
        <f t="shared" si="69"/>
        <v>440.79999999999995</v>
      </c>
      <c r="AH196" s="250">
        <v>0</v>
      </c>
      <c r="AI196" s="265"/>
      <c r="AJ196" s="266"/>
      <c r="AK196" s="325"/>
    </row>
    <row r="197" spans="2:37" ht="33" hidden="1" customHeight="1">
      <c r="B197" s="332"/>
      <c r="C197" s="279" t="s">
        <v>231</v>
      </c>
      <c r="D197" s="286" t="s">
        <v>284</v>
      </c>
      <c r="E197" s="284" t="s">
        <v>106</v>
      </c>
      <c r="F197" s="283"/>
      <c r="G197" s="283"/>
      <c r="H197" s="286">
        <v>1</v>
      </c>
      <c r="I197" s="273">
        <v>0.75</v>
      </c>
      <c r="J197" s="271">
        <v>0.95</v>
      </c>
      <c r="K197" s="263">
        <v>2</v>
      </c>
      <c r="L197" s="263">
        <v>7.25</v>
      </c>
      <c r="M197" s="260">
        <f t="shared" si="62"/>
        <v>14.5</v>
      </c>
      <c r="N197" s="273">
        <f t="shared" si="63"/>
        <v>18.366666666666664</v>
      </c>
      <c r="O197" s="261">
        <f t="shared" si="76"/>
        <v>477.53333333333325</v>
      </c>
      <c r="P197" s="250">
        <v>0</v>
      </c>
      <c r="Q197" s="265"/>
      <c r="R197" s="261">
        <f t="shared" si="64"/>
        <v>348.96666666666658</v>
      </c>
      <c r="S197" s="250">
        <v>0</v>
      </c>
      <c r="T197" s="265"/>
      <c r="U197" s="261">
        <f t="shared" si="65"/>
        <v>348.96666666666658</v>
      </c>
      <c r="V197" s="250">
        <v>0</v>
      </c>
      <c r="W197" s="265"/>
      <c r="X197" s="261">
        <f t="shared" si="66"/>
        <v>459.16666666666657</v>
      </c>
      <c r="Y197" s="250">
        <v>0</v>
      </c>
      <c r="Z197" s="265"/>
      <c r="AA197" s="261">
        <f t="shared" si="67"/>
        <v>367.33333333333326</v>
      </c>
      <c r="AB197" s="250">
        <v>0</v>
      </c>
      <c r="AC197" s="265"/>
      <c r="AD197" s="261">
        <f t="shared" si="68"/>
        <v>348.96666666666658</v>
      </c>
      <c r="AE197" s="250">
        <v>0</v>
      </c>
      <c r="AF197" s="265"/>
      <c r="AG197" s="261">
        <f t="shared" si="69"/>
        <v>440.79999999999995</v>
      </c>
      <c r="AH197" s="250">
        <v>0</v>
      </c>
      <c r="AI197" s="265"/>
      <c r="AJ197" s="266"/>
      <c r="AK197" s="325"/>
    </row>
    <row r="198" spans="2:37" ht="33" customHeight="1">
      <c r="B198" s="332"/>
      <c r="C198" s="279" t="s">
        <v>192</v>
      </c>
      <c r="D198" s="286" t="s">
        <v>253</v>
      </c>
      <c r="E198" s="284" t="s">
        <v>107</v>
      </c>
      <c r="F198" s="283"/>
      <c r="G198" s="283"/>
      <c r="H198" s="286">
        <v>1</v>
      </c>
      <c r="I198" s="273">
        <v>0.75</v>
      </c>
      <c r="J198" s="271">
        <v>0.95</v>
      </c>
      <c r="K198" s="263">
        <v>2</v>
      </c>
      <c r="L198" s="263">
        <v>7.25</v>
      </c>
      <c r="M198" s="260">
        <f t="shared" si="62"/>
        <v>14.5</v>
      </c>
      <c r="N198" s="273">
        <f t="shared" si="63"/>
        <v>18.366666666666664</v>
      </c>
      <c r="O198" s="261">
        <f t="shared" si="76"/>
        <v>477.53333333333325</v>
      </c>
      <c r="P198" s="250">
        <f>VLOOKUP(D198,Forecast!B$1:H$27,7,FALSE)</f>
        <v>146</v>
      </c>
      <c r="Q198" s="274">
        <f>SUM(P198:P203)/O198</f>
        <v>0.82297919865977953</v>
      </c>
      <c r="R198" s="261">
        <f t="shared" ref="R198:R261" si="95">N198*$R$2</f>
        <v>348.96666666666658</v>
      </c>
      <c r="S198" s="250">
        <f>VLOOKUP(D198,Forecast!$B$1:$I$27,8,FALSE)</f>
        <v>112</v>
      </c>
      <c r="T198" s="274">
        <f>SUM(S198:S203)/R198</f>
        <v>0.74505683446365478</v>
      </c>
      <c r="U198" s="261">
        <f t="shared" ref="U198:U261" si="96">N198*$U$2</f>
        <v>348.96666666666658</v>
      </c>
      <c r="V198" s="250">
        <f>VLOOKUP(D198,Forecast!B$1:J$27,9,FALSE)</f>
        <v>88</v>
      </c>
      <c r="W198" s="274">
        <f>SUM(V198:V203)/U198</f>
        <v>0.57312064189511902</v>
      </c>
      <c r="X198" s="261">
        <f t="shared" ref="X198:X261" si="97">N198*$X$2</f>
        <v>459.16666666666657</v>
      </c>
      <c r="Y198" s="250">
        <f>VLOOKUP(D198,Forecast!B$1:K$27,10,FALSE)</f>
        <v>72</v>
      </c>
      <c r="Z198" s="274">
        <f>SUM(Y198:Y203)/X198</f>
        <v>0.41814882032667883</v>
      </c>
      <c r="AA198" s="261">
        <f t="shared" ref="AA198:AA261" si="98">N198*$AA$2</f>
        <v>367.33333333333326</v>
      </c>
      <c r="AB198" s="250">
        <f>VLOOKUP(D198,Forecast!B$1:L$27,11,FALSE)</f>
        <v>95</v>
      </c>
      <c r="AC198" s="274">
        <f>SUM(AB198:AB203)/AA198</f>
        <v>0.59074410163339397</v>
      </c>
      <c r="AD198" s="261">
        <f t="shared" ref="AD198:AD261" si="99">N198*$AD$2</f>
        <v>348.96666666666658</v>
      </c>
      <c r="AE198" s="250">
        <f>VLOOKUP(D198,Forecast!B$1:M$27,12,FALSE)</f>
        <v>95</v>
      </c>
      <c r="AF198" s="274">
        <f>SUM(AE198:AE203)/AD198</f>
        <v>0.62183589645620418</v>
      </c>
      <c r="AG198" s="261">
        <f t="shared" ref="AG198:AG261" si="100">N198*$AG$2</f>
        <v>440.79999999999995</v>
      </c>
      <c r="AH198" s="250">
        <f>VLOOKUP(D198,Forecast!B$1:N$27,13,FALSE)</f>
        <v>95</v>
      </c>
      <c r="AI198" s="274">
        <f>SUM(AH198:AH203)/AG198</f>
        <v>0.49001814882032674</v>
      </c>
      <c r="AJ198" s="287" t="s">
        <v>230</v>
      </c>
      <c r="AK198" s="325"/>
    </row>
    <row r="199" spans="2:37" ht="33" hidden="1" customHeight="1">
      <c r="B199" s="333"/>
      <c r="C199" s="279" t="s">
        <v>192</v>
      </c>
      <c r="D199" s="286" t="s">
        <v>254</v>
      </c>
      <c r="E199" s="284" t="s">
        <v>107</v>
      </c>
      <c r="F199" s="283"/>
      <c r="G199" s="283"/>
      <c r="H199" s="286">
        <v>1</v>
      </c>
      <c r="I199" s="273">
        <v>0.75</v>
      </c>
      <c r="J199" s="271">
        <v>0.95</v>
      </c>
      <c r="K199" s="263">
        <v>2</v>
      </c>
      <c r="L199" s="263">
        <v>7.25</v>
      </c>
      <c r="M199" s="260">
        <f t="shared" ref="M199:M270" si="101">H199*K199*L199</f>
        <v>14.5</v>
      </c>
      <c r="N199" s="273">
        <f t="shared" ref="N199:N203" si="102">(M199/I199)*J199</f>
        <v>18.366666666666664</v>
      </c>
      <c r="O199" s="261">
        <f t="shared" si="76"/>
        <v>477.53333333333325</v>
      </c>
      <c r="P199" s="250">
        <f>VLOOKUP(D199,Forecast!B$1:H$27,7,FALSE)</f>
        <v>212</v>
      </c>
      <c r="Q199" s="265"/>
      <c r="R199" s="261">
        <f t="shared" si="95"/>
        <v>348.96666666666658</v>
      </c>
      <c r="S199" s="250">
        <f>VLOOKUP(D199,Forecast!$B$1:$I$27,8,FALSE)</f>
        <v>116</v>
      </c>
      <c r="T199" s="265"/>
      <c r="U199" s="261">
        <f t="shared" si="96"/>
        <v>348.96666666666658</v>
      </c>
      <c r="V199" s="250">
        <f>VLOOKUP(D199,Forecast!B$1:J$27,9,FALSE)</f>
        <v>88</v>
      </c>
      <c r="W199" s="265"/>
      <c r="X199" s="261">
        <f t="shared" si="97"/>
        <v>459.16666666666657</v>
      </c>
      <c r="Y199" s="250">
        <f>VLOOKUP(D199,Forecast!B$1:K$27,10,FALSE)</f>
        <v>96</v>
      </c>
      <c r="Z199" s="265"/>
      <c r="AA199" s="261">
        <f t="shared" si="98"/>
        <v>367.33333333333326</v>
      </c>
      <c r="AB199" s="250">
        <f>VLOOKUP(D199,Forecast!B$1:L$27,11,FALSE)</f>
        <v>94</v>
      </c>
      <c r="AC199" s="265"/>
      <c r="AD199" s="261">
        <f t="shared" si="99"/>
        <v>348.96666666666658</v>
      </c>
      <c r="AE199" s="250">
        <f>VLOOKUP(D199,Forecast!B$1:M$27,12,FALSE)</f>
        <v>94</v>
      </c>
      <c r="AF199" s="265"/>
      <c r="AG199" s="261">
        <f t="shared" si="100"/>
        <v>440.79999999999995</v>
      </c>
      <c r="AH199" s="250">
        <f>VLOOKUP(D199,Forecast!B$1:N$27,13,FALSE)</f>
        <v>93</v>
      </c>
      <c r="AI199" s="265"/>
      <c r="AJ199" s="266"/>
      <c r="AK199" s="325"/>
    </row>
    <row r="200" spans="2:37" ht="33" hidden="1" customHeight="1">
      <c r="B200" s="333"/>
      <c r="C200" s="279" t="s">
        <v>192</v>
      </c>
      <c r="D200" s="286" t="s">
        <v>262</v>
      </c>
      <c r="E200" s="284" t="s">
        <v>107</v>
      </c>
      <c r="F200" s="283"/>
      <c r="G200" s="283"/>
      <c r="H200" s="286">
        <v>1</v>
      </c>
      <c r="I200" s="273">
        <v>0.75</v>
      </c>
      <c r="J200" s="271">
        <v>0.95</v>
      </c>
      <c r="K200" s="263">
        <v>2</v>
      </c>
      <c r="L200" s="263">
        <v>7.25</v>
      </c>
      <c r="M200" s="260">
        <f t="shared" ref="M200" si="103">H200*K200*L200</f>
        <v>14.5</v>
      </c>
      <c r="N200" s="273">
        <f t="shared" ref="N200" si="104">(M200/I200)*J200</f>
        <v>18.366666666666664</v>
      </c>
      <c r="O200" s="261">
        <f t="shared" ref="O200" si="105">N200*$O$2</f>
        <v>477.53333333333325</v>
      </c>
      <c r="P200" s="250">
        <f>VLOOKUP(D200,Forecast!B$1:H$27,7,FALSE)</f>
        <v>34</v>
      </c>
      <c r="Q200" s="265"/>
      <c r="R200" s="261">
        <f t="shared" si="95"/>
        <v>348.96666666666658</v>
      </c>
      <c r="S200" s="250">
        <f>VLOOKUP(D200,Forecast!$B$1:$I$27,8,FALSE)</f>
        <v>32</v>
      </c>
      <c r="T200" s="265"/>
      <c r="U200" s="261">
        <f t="shared" si="96"/>
        <v>348.96666666666658</v>
      </c>
      <c r="V200" s="250">
        <f>VLOOKUP(D200,Forecast!B$1:J$27,9,FALSE)</f>
        <v>24</v>
      </c>
      <c r="W200" s="265"/>
      <c r="X200" s="261">
        <f t="shared" si="97"/>
        <v>459.16666666666657</v>
      </c>
      <c r="Y200" s="250">
        <f>VLOOKUP(D200,Forecast!B$1:K$27,10,FALSE)</f>
        <v>24</v>
      </c>
      <c r="Z200" s="265"/>
      <c r="AA200" s="261">
        <f t="shared" si="98"/>
        <v>367.33333333333326</v>
      </c>
      <c r="AB200" s="250">
        <f>VLOOKUP(D200,Forecast!B$1:L$27,11,FALSE)</f>
        <v>28</v>
      </c>
      <c r="AC200" s="265"/>
      <c r="AD200" s="261">
        <f t="shared" si="99"/>
        <v>348.96666666666658</v>
      </c>
      <c r="AE200" s="250">
        <f>VLOOKUP(D200,Forecast!B$1:M$27,12,FALSE)</f>
        <v>28</v>
      </c>
      <c r="AF200" s="265"/>
      <c r="AG200" s="261">
        <f t="shared" si="100"/>
        <v>440.79999999999995</v>
      </c>
      <c r="AH200" s="250">
        <f>VLOOKUP(D200,Forecast!B$1:N$27,13,FALSE)</f>
        <v>28</v>
      </c>
      <c r="AI200" s="265"/>
      <c r="AJ200" s="266"/>
      <c r="AK200" s="325"/>
    </row>
    <row r="201" spans="2:37" ht="33" hidden="1" customHeight="1">
      <c r="B201" s="333"/>
      <c r="C201" s="279" t="s">
        <v>231</v>
      </c>
      <c r="D201" s="286" t="s">
        <v>282</v>
      </c>
      <c r="E201" s="284" t="s">
        <v>107</v>
      </c>
      <c r="F201" s="283"/>
      <c r="G201" s="283"/>
      <c r="H201" s="286">
        <v>1</v>
      </c>
      <c r="I201" s="273">
        <v>0.75</v>
      </c>
      <c r="J201" s="271">
        <v>0.95</v>
      </c>
      <c r="K201" s="263">
        <v>2</v>
      </c>
      <c r="L201" s="263">
        <v>7.25</v>
      </c>
      <c r="M201" s="260">
        <f t="shared" si="101"/>
        <v>14.5</v>
      </c>
      <c r="N201" s="273">
        <f t="shared" si="102"/>
        <v>18.366666666666664</v>
      </c>
      <c r="O201" s="261">
        <f t="shared" si="76"/>
        <v>477.53333333333325</v>
      </c>
      <c r="P201" s="250">
        <v>1</v>
      </c>
      <c r="Q201" s="265"/>
      <c r="R201" s="261">
        <f t="shared" si="95"/>
        <v>348.96666666666658</v>
      </c>
      <c r="S201" s="250">
        <v>0</v>
      </c>
      <c r="T201" s="265"/>
      <c r="U201" s="261">
        <f t="shared" si="96"/>
        <v>348.96666666666658</v>
      </c>
      <c r="V201" s="250">
        <v>0</v>
      </c>
      <c r="W201" s="265"/>
      <c r="X201" s="261">
        <f t="shared" si="97"/>
        <v>459.16666666666657</v>
      </c>
      <c r="Y201" s="250">
        <v>0</v>
      </c>
      <c r="Z201" s="265"/>
      <c r="AA201" s="261">
        <f t="shared" si="98"/>
        <v>367.33333333333326</v>
      </c>
      <c r="AB201" s="250">
        <v>0</v>
      </c>
      <c r="AC201" s="265"/>
      <c r="AD201" s="261">
        <f t="shared" si="99"/>
        <v>348.96666666666658</v>
      </c>
      <c r="AE201" s="250">
        <v>0</v>
      </c>
      <c r="AF201" s="265"/>
      <c r="AG201" s="261">
        <f t="shared" si="100"/>
        <v>440.79999999999995</v>
      </c>
      <c r="AH201" s="250">
        <v>0</v>
      </c>
      <c r="AI201" s="265"/>
      <c r="AJ201" s="266"/>
      <c r="AK201" s="325"/>
    </row>
    <row r="202" spans="2:37" ht="33" hidden="1" customHeight="1">
      <c r="B202" s="333"/>
      <c r="C202" s="279" t="s">
        <v>231</v>
      </c>
      <c r="D202" s="286" t="s">
        <v>283</v>
      </c>
      <c r="E202" s="284" t="s">
        <v>107</v>
      </c>
      <c r="F202" s="283"/>
      <c r="G202" s="283"/>
      <c r="H202" s="286">
        <v>1</v>
      </c>
      <c r="I202" s="273">
        <v>0.75</v>
      </c>
      <c r="J202" s="271">
        <v>0.95</v>
      </c>
      <c r="K202" s="263">
        <v>2</v>
      </c>
      <c r="L202" s="263">
        <v>7.25</v>
      </c>
      <c r="M202" s="260">
        <f t="shared" si="101"/>
        <v>14.5</v>
      </c>
      <c r="N202" s="273">
        <f t="shared" si="102"/>
        <v>18.366666666666664</v>
      </c>
      <c r="O202" s="261">
        <f t="shared" si="76"/>
        <v>477.53333333333325</v>
      </c>
      <c r="P202" s="250">
        <v>0</v>
      </c>
      <c r="Q202" s="265"/>
      <c r="R202" s="261">
        <f t="shared" si="95"/>
        <v>348.96666666666658</v>
      </c>
      <c r="S202" s="250">
        <v>0</v>
      </c>
      <c r="T202" s="265"/>
      <c r="U202" s="261">
        <f t="shared" si="96"/>
        <v>348.96666666666658</v>
      </c>
      <c r="V202" s="250">
        <v>0</v>
      </c>
      <c r="W202" s="265"/>
      <c r="X202" s="261">
        <f t="shared" si="97"/>
        <v>459.16666666666657</v>
      </c>
      <c r="Y202" s="250">
        <v>0</v>
      </c>
      <c r="Z202" s="265"/>
      <c r="AA202" s="261">
        <f t="shared" si="98"/>
        <v>367.33333333333326</v>
      </c>
      <c r="AB202" s="250">
        <v>0</v>
      </c>
      <c r="AC202" s="265"/>
      <c r="AD202" s="261">
        <f t="shared" si="99"/>
        <v>348.96666666666658</v>
      </c>
      <c r="AE202" s="250">
        <v>0</v>
      </c>
      <c r="AF202" s="265"/>
      <c r="AG202" s="261">
        <f t="shared" si="100"/>
        <v>440.79999999999995</v>
      </c>
      <c r="AH202" s="250">
        <v>0</v>
      </c>
      <c r="AI202" s="265"/>
      <c r="AJ202" s="266"/>
      <c r="AK202" s="325"/>
    </row>
    <row r="203" spans="2:37" ht="33" hidden="1" customHeight="1">
      <c r="B203" s="333"/>
      <c r="C203" s="279" t="s">
        <v>231</v>
      </c>
      <c r="D203" s="286" t="s">
        <v>284</v>
      </c>
      <c r="E203" s="284" t="s">
        <v>107</v>
      </c>
      <c r="F203" s="283"/>
      <c r="G203" s="283"/>
      <c r="H203" s="286">
        <v>1</v>
      </c>
      <c r="I203" s="273">
        <v>0.75</v>
      </c>
      <c r="J203" s="271">
        <v>0.95</v>
      </c>
      <c r="K203" s="263">
        <v>2</v>
      </c>
      <c r="L203" s="263">
        <v>7.25</v>
      </c>
      <c r="M203" s="260">
        <f t="shared" si="101"/>
        <v>14.5</v>
      </c>
      <c r="N203" s="273">
        <f t="shared" si="102"/>
        <v>18.366666666666664</v>
      </c>
      <c r="O203" s="261">
        <f t="shared" si="76"/>
        <v>477.53333333333325</v>
      </c>
      <c r="P203" s="250">
        <v>0</v>
      </c>
      <c r="Q203" s="265"/>
      <c r="R203" s="261">
        <f t="shared" si="95"/>
        <v>348.96666666666658</v>
      </c>
      <c r="S203" s="250">
        <v>0</v>
      </c>
      <c r="T203" s="265"/>
      <c r="U203" s="261">
        <f t="shared" si="96"/>
        <v>348.96666666666658</v>
      </c>
      <c r="V203" s="250">
        <v>0</v>
      </c>
      <c r="W203" s="265"/>
      <c r="X203" s="261">
        <f t="shared" si="97"/>
        <v>459.16666666666657</v>
      </c>
      <c r="Y203" s="250">
        <v>0</v>
      </c>
      <c r="Z203" s="265"/>
      <c r="AA203" s="261">
        <f t="shared" si="98"/>
        <v>367.33333333333326</v>
      </c>
      <c r="AB203" s="250">
        <v>0</v>
      </c>
      <c r="AC203" s="265"/>
      <c r="AD203" s="261">
        <f t="shared" si="99"/>
        <v>348.96666666666658</v>
      </c>
      <c r="AE203" s="250">
        <v>0</v>
      </c>
      <c r="AF203" s="265"/>
      <c r="AG203" s="261">
        <f t="shared" si="100"/>
        <v>440.79999999999995</v>
      </c>
      <c r="AH203" s="250">
        <v>0</v>
      </c>
      <c r="AI203" s="265"/>
      <c r="AJ203" s="266"/>
      <c r="AK203" s="325"/>
    </row>
    <row r="204" spans="2:37" ht="33" customHeight="1">
      <c r="B204" s="334" t="s">
        <v>10</v>
      </c>
      <c r="C204" s="257" t="s">
        <v>192</v>
      </c>
      <c r="D204" s="279">
        <v>186248900</v>
      </c>
      <c r="E204" s="284" t="s">
        <v>26</v>
      </c>
      <c r="F204" s="283" t="s">
        <v>28</v>
      </c>
      <c r="G204" s="286" t="s">
        <v>28</v>
      </c>
      <c r="H204" s="286">
        <v>1</v>
      </c>
      <c r="I204" s="273">
        <v>0.11</v>
      </c>
      <c r="J204" s="271">
        <v>0.98</v>
      </c>
      <c r="K204" s="263">
        <v>1</v>
      </c>
      <c r="L204" s="263">
        <v>8</v>
      </c>
      <c r="M204" s="260">
        <f t="shared" si="101"/>
        <v>8</v>
      </c>
      <c r="N204" s="260">
        <v>71.27272727272728</v>
      </c>
      <c r="O204" s="261">
        <f t="shared" si="76"/>
        <v>1853.0909090909092</v>
      </c>
      <c r="P204" s="250">
        <f>VLOOKUP(D204,Forecast!B$1:H$27,7,FALSE)</f>
        <v>575</v>
      </c>
      <c r="Q204" s="274">
        <f>SUM(P204:P220)/O204</f>
        <v>0.910370879120879</v>
      </c>
      <c r="R204" s="261">
        <f t="shared" si="95"/>
        <v>1354.1818181818182</v>
      </c>
      <c r="S204" s="250">
        <f>VLOOKUP(D204,Forecast!$B$1:$I$27,8,FALSE)</f>
        <v>364</v>
      </c>
      <c r="T204" s="274">
        <f>SUM(S204:S220)/R204</f>
        <v>0.97401987110633725</v>
      </c>
      <c r="U204" s="261">
        <f t="shared" si="96"/>
        <v>1354.1818181818182</v>
      </c>
      <c r="V204" s="250">
        <f>VLOOKUP(D204,Forecast!B$1:J$27,9,FALSE)</f>
        <v>288</v>
      </c>
      <c r="W204" s="274">
        <f>SUM(V204:V220)/U204</f>
        <v>0.72368421052631571</v>
      </c>
      <c r="X204" s="261">
        <f t="shared" si="97"/>
        <v>1781.818181818182</v>
      </c>
      <c r="Y204" s="250">
        <f>VLOOKUP(D204,Forecast!B$1:K$27,10,FALSE)</f>
        <v>288</v>
      </c>
      <c r="Z204" s="274">
        <f>SUM(Y204:Y220)/X204</f>
        <v>0.53316326530612235</v>
      </c>
      <c r="AA204" s="261">
        <f t="shared" si="98"/>
        <v>1425.4545454545455</v>
      </c>
      <c r="AB204" s="250">
        <f>VLOOKUP(D204,Forecast!B$1:L$27,11,FALSE)</f>
        <v>325</v>
      </c>
      <c r="AC204" s="274">
        <f>SUM(AB204:AB220)/AA204</f>
        <v>0.74011479591836737</v>
      </c>
      <c r="AD204" s="261">
        <f t="shared" si="99"/>
        <v>1354.1818181818182</v>
      </c>
      <c r="AE204" s="250">
        <f>VLOOKUP(D204,Forecast!B$1:M$27,12,FALSE)</f>
        <v>324</v>
      </c>
      <c r="AF204" s="274">
        <f>SUM(AE204:AE220)/AD204</f>
        <v>0.77537593984962405</v>
      </c>
      <c r="AG204" s="261">
        <f t="shared" si="100"/>
        <v>1710.5454545454547</v>
      </c>
      <c r="AH204" s="250">
        <f>VLOOKUP(D204,Forecast!B$1:N$27,13,FALSE)</f>
        <v>324</v>
      </c>
      <c r="AI204" s="274">
        <f>SUM(AH204:AH220)/AG204</f>
        <v>0.61208545918367341</v>
      </c>
      <c r="AJ204" s="218" t="s">
        <v>240</v>
      </c>
      <c r="AK204" s="325"/>
    </row>
    <row r="205" spans="2:37" ht="33" hidden="1" customHeight="1">
      <c r="B205" s="334"/>
      <c r="C205" s="257" t="s">
        <v>192</v>
      </c>
      <c r="D205" s="279" t="s">
        <v>249</v>
      </c>
      <c r="E205" s="284" t="s">
        <v>26</v>
      </c>
      <c r="F205" s="283" t="s">
        <v>28</v>
      </c>
      <c r="G205" s="286" t="s">
        <v>28</v>
      </c>
      <c r="H205" s="286">
        <v>1</v>
      </c>
      <c r="I205" s="273">
        <v>0.11</v>
      </c>
      <c r="J205" s="271">
        <v>0.98</v>
      </c>
      <c r="K205" s="263">
        <v>1</v>
      </c>
      <c r="L205" s="263">
        <v>8</v>
      </c>
      <c r="M205" s="260">
        <f t="shared" si="101"/>
        <v>8</v>
      </c>
      <c r="N205" s="260">
        <v>71.27272727272728</v>
      </c>
      <c r="O205" s="261">
        <f t="shared" si="76"/>
        <v>1853.0909090909092</v>
      </c>
      <c r="P205" s="250">
        <f>VLOOKUP(D205,Forecast!B$1:H$27,7,FALSE)</f>
        <v>95</v>
      </c>
      <c r="Q205" s="265"/>
      <c r="R205" s="261">
        <f t="shared" si="95"/>
        <v>1354.1818181818182</v>
      </c>
      <c r="S205" s="250">
        <f>VLOOKUP(D205,Forecast!$B$1:$I$27,8,FALSE)</f>
        <v>131</v>
      </c>
      <c r="T205" s="265"/>
      <c r="U205" s="261">
        <f t="shared" si="96"/>
        <v>1354.1818181818182</v>
      </c>
      <c r="V205" s="250">
        <f>VLOOKUP(D205,Forecast!B$1:J$27,9,FALSE)</f>
        <v>96</v>
      </c>
      <c r="W205" s="265"/>
      <c r="X205" s="261">
        <f t="shared" si="97"/>
        <v>1781.818181818182</v>
      </c>
      <c r="Y205" s="250">
        <f>VLOOKUP(D205,Forecast!B$1:K$27,10,FALSE)</f>
        <v>96</v>
      </c>
      <c r="Z205" s="265"/>
      <c r="AA205" s="261">
        <f t="shared" si="98"/>
        <v>1425.4545454545455</v>
      </c>
      <c r="AB205" s="250">
        <f>VLOOKUP(D205,Forecast!B$1:L$27,11,FALSE)</f>
        <v>28</v>
      </c>
      <c r="AC205" s="265"/>
      <c r="AD205" s="261">
        <f t="shared" si="99"/>
        <v>1354.1818181818182</v>
      </c>
      <c r="AE205" s="250">
        <f>VLOOKUP(D205,Forecast!B$1:M$27,12,FALSE)</f>
        <v>28</v>
      </c>
      <c r="AF205" s="265"/>
      <c r="AG205" s="261">
        <f t="shared" si="100"/>
        <v>1710.5454545454547</v>
      </c>
      <c r="AH205" s="250">
        <f>VLOOKUP(D205,Forecast!B$1:N$27,13,FALSE)</f>
        <v>28</v>
      </c>
      <c r="AI205" s="265"/>
      <c r="AJ205" s="266"/>
      <c r="AK205" s="325"/>
    </row>
    <row r="206" spans="2:37" ht="33" hidden="1" customHeight="1">
      <c r="B206" s="334"/>
      <c r="C206" s="257" t="s">
        <v>192</v>
      </c>
      <c r="D206" s="279" t="s">
        <v>252</v>
      </c>
      <c r="E206" s="284" t="s">
        <v>26</v>
      </c>
      <c r="F206" s="283" t="s">
        <v>28</v>
      </c>
      <c r="G206" s="286" t="s">
        <v>28</v>
      </c>
      <c r="H206" s="286">
        <v>1</v>
      </c>
      <c r="I206" s="273">
        <v>0.11</v>
      </c>
      <c r="J206" s="271">
        <v>0.98</v>
      </c>
      <c r="K206" s="263">
        <v>1</v>
      </c>
      <c r="L206" s="263">
        <v>8</v>
      </c>
      <c r="M206" s="260">
        <f t="shared" si="101"/>
        <v>8</v>
      </c>
      <c r="N206" s="260">
        <v>71.27272727272728</v>
      </c>
      <c r="O206" s="261">
        <f t="shared" si="76"/>
        <v>1853.0909090909092</v>
      </c>
      <c r="P206" s="250">
        <f>VLOOKUP(D206,Forecast!B$1:H$27,7,FALSE)</f>
        <v>104</v>
      </c>
      <c r="Q206" s="265"/>
      <c r="R206" s="261">
        <f t="shared" si="95"/>
        <v>1354.1818181818182</v>
      </c>
      <c r="S206" s="250">
        <f>VLOOKUP(D206,Forecast!$B$1:$I$27,8,FALSE)</f>
        <v>112</v>
      </c>
      <c r="T206" s="265"/>
      <c r="U206" s="261">
        <f t="shared" si="96"/>
        <v>1354.1818181818182</v>
      </c>
      <c r="V206" s="250">
        <f>VLOOKUP(D206,Forecast!B$1:J$27,9,FALSE)</f>
        <v>88</v>
      </c>
      <c r="W206" s="265"/>
      <c r="X206" s="261">
        <f t="shared" si="97"/>
        <v>1781.818181818182</v>
      </c>
      <c r="Y206" s="250">
        <f>VLOOKUP(D206,Forecast!B$1:K$27,10,FALSE)</f>
        <v>88</v>
      </c>
      <c r="Z206" s="265"/>
      <c r="AA206" s="261">
        <f t="shared" si="98"/>
        <v>1425.4545454545455</v>
      </c>
      <c r="AB206" s="250">
        <f>VLOOKUP(D206,Forecast!B$1:L$27,11,FALSE)</f>
        <v>98</v>
      </c>
      <c r="AC206" s="265"/>
      <c r="AD206" s="261">
        <f t="shared" si="99"/>
        <v>1354.1818181818182</v>
      </c>
      <c r="AE206" s="250">
        <f>VLOOKUP(D206,Forecast!B$1:M$27,12,FALSE)</f>
        <v>98</v>
      </c>
      <c r="AF206" s="265"/>
      <c r="AG206" s="261">
        <f t="shared" si="100"/>
        <v>1710.5454545454547</v>
      </c>
      <c r="AH206" s="250">
        <f>VLOOKUP(D206,Forecast!B$1:N$27,13,FALSE)</f>
        <v>98</v>
      </c>
      <c r="AI206" s="265"/>
      <c r="AJ206" s="266"/>
      <c r="AK206" s="325"/>
    </row>
    <row r="207" spans="2:37" ht="33" hidden="1" customHeight="1">
      <c r="B207" s="334"/>
      <c r="C207" s="257" t="s">
        <v>192</v>
      </c>
      <c r="D207" s="286" t="s">
        <v>261</v>
      </c>
      <c r="E207" s="284" t="s">
        <v>26</v>
      </c>
      <c r="F207" s="283" t="s">
        <v>28</v>
      </c>
      <c r="G207" s="286" t="s">
        <v>28</v>
      </c>
      <c r="H207" s="286">
        <v>1</v>
      </c>
      <c r="I207" s="273">
        <v>0.11</v>
      </c>
      <c r="J207" s="271">
        <v>0.98</v>
      </c>
      <c r="K207" s="263">
        <v>1</v>
      </c>
      <c r="L207" s="263">
        <v>8</v>
      </c>
      <c r="M207" s="260">
        <f t="shared" ref="M207" si="106">H207*K207*L207</f>
        <v>8</v>
      </c>
      <c r="N207" s="260">
        <v>71.27272727272728</v>
      </c>
      <c r="O207" s="261">
        <f t="shared" ref="O207" si="107">N207*$O$2</f>
        <v>1853.0909090909092</v>
      </c>
      <c r="P207" s="250">
        <f>VLOOKUP(D207,Forecast!B$1:H$27,7,FALSE)</f>
        <v>8</v>
      </c>
      <c r="Q207" s="265"/>
      <c r="R207" s="261">
        <f t="shared" si="95"/>
        <v>1354.1818181818182</v>
      </c>
      <c r="S207" s="250">
        <f>VLOOKUP(D207,Forecast!$B$1:$I$27,8,FALSE)</f>
        <v>15</v>
      </c>
      <c r="T207" s="265"/>
      <c r="U207" s="261">
        <f t="shared" si="96"/>
        <v>1354.1818181818182</v>
      </c>
      <c r="V207" s="250">
        <f>VLOOKUP(D207,Forecast!B$1:J$27,9,FALSE)</f>
        <v>12</v>
      </c>
      <c r="W207" s="265"/>
      <c r="X207" s="261">
        <f t="shared" si="97"/>
        <v>1781.818181818182</v>
      </c>
      <c r="Y207" s="250">
        <f>VLOOKUP(D207,Forecast!B$1:K$27,10,FALSE)</f>
        <v>6</v>
      </c>
      <c r="Z207" s="265"/>
      <c r="AA207" s="261">
        <f t="shared" si="98"/>
        <v>1425.4545454545455</v>
      </c>
      <c r="AB207" s="250">
        <f>VLOOKUP(D207,Forecast!B$1:L$27,11,FALSE)</f>
        <v>14</v>
      </c>
      <c r="AC207" s="265"/>
      <c r="AD207" s="261">
        <f t="shared" si="99"/>
        <v>1354.1818181818182</v>
      </c>
      <c r="AE207" s="250">
        <f>VLOOKUP(D207,Forecast!B$1:M$27,12,FALSE)</f>
        <v>13</v>
      </c>
      <c r="AF207" s="265"/>
      <c r="AG207" s="261">
        <f t="shared" si="100"/>
        <v>1710.5454545454547</v>
      </c>
      <c r="AH207" s="250">
        <f>VLOOKUP(D207,Forecast!B$1:N$27,13,FALSE)</f>
        <v>13</v>
      </c>
      <c r="AI207" s="265"/>
      <c r="AJ207" s="266"/>
      <c r="AK207" s="325"/>
    </row>
    <row r="208" spans="2:37" ht="33" hidden="1" customHeight="1">
      <c r="B208" s="334"/>
      <c r="C208" s="257" t="s">
        <v>192</v>
      </c>
      <c r="D208" s="257" t="s">
        <v>257</v>
      </c>
      <c r="E208" s="284" t="s">
        <v>26</v>
      </c>
      <c r="F208" s="283" t="s">
        <v>28</v>
      </c>
      <c r="G208" s="286" t="s">
        <v>28</v>
      </c>
      <c r="H208" s="286">
        <v>1</v>
      </c>
      <c r="I208" s="273">
        <v>0.11</v>
      </c>
      <c r="J208" s="271">
        <v>0.98</v>
      </c>
      <c r="K208" s="263">
        <v>1</v>
      </c>
      <c r="L208" s="263">
        <v>8</v>
      </c>
      <c r="M208" s="260">
        <f t="shared" si="101"/>
        <v>8</v>
      </c>
      <c r="N208" s="260">
        <v>71.27272727272728</v>
      </c>
      <c r="O208" s="261">
        <f t="shared" si="76"/>
        <v>1853.0909090909092</v>
      </c>
      <c r="P208" s="250">
        <f>VLOOKUP(D208,Forecast!B$1:H$27,7,FALSE)</f>
        <v>0</v>
      </c>
      <c r="Q208" s="265"/>
      <c r="R208" s="261">
        <f t="shared" si="95"/>
        <v>1354.1818181818182</v>
      </c>
      <c r="S208" s="250">
        <f>VLOOKUP(D208,Forecast!$B$1:$I$27,8,FALSE)</f>
        <v>64</v>
      </c>
      <c r="T208" s="265"/>
      <c r="U208" s="261">
        <f t="shared" si="96"/>
        <v>1354.1818181818182</v>
      </c>
      <c r="V208" s="250">
        <f>VLOOKUP(D208,Forecast!B$1:J$27,9,FALSE)</f>
        <v>32</v>
      </c>
      <c r="W208" s="265"/>
      <c r="X208" s="261">
        <f t="shared" si="97"/>
        <v>1781.818181818182</v>
      </c>
      <c r="Y208" s="250">
        <f>VLOOKUP(D208,Forecast!B$1:K$27,10,FALSE)</f>
        <v>24</v>
      </c>
      <c r="Z208" s="265"/>
      <c r="AA208" s="261">
        <f t="shared" si="98"/>
        <v>1425.4545454545455</v>
      </c>
      <c r="AB208" s="250">
        <f>VLOOKUP(D208,Forecast!B$1:L$27,11,FALSE)</f>
        <v>42</v>
      </c>
      <c r="AC208" s="265"/>
      <c r="AD208" s="261">
        <f t="shared" si="99"/>
        <v>1354.1818181818182</v>
      </c>
      <c r="AE208" s="250">
        <f>VLOOKUP(D208,Forecast!B$1:M$27,12,FALSE)</f>
        <v>42</v>
      </c>
      <c r="AF208" s="265"/>
      <c r="AG208" s="261">
        <f t="shared" si="100"/>
        <v>1710.5454545454547</v>
      </c>
      <c r="AH208" s="250">
        <f>VLOOKUP(D208,Forecast!B$1:N$27,13,FALSE)</f>
        <v>42</v>
      </c>
      <c r="AI208" s="265"/>
      <c r="AJ208" s="266"/>
      <c r="AK208" s="325"/>
    </row>
    <row r="209" spans="2:37" ht="33" hidden="1" customHeight="1">
      <c r="B209" s="334"/>
      <c r="C209" s="257" t="s">
        <v>192</v>
      </c>
      <c r="D209" s="257" t="s">
        <v>275</v>
      </c>
      <c r="E209" s="284" t="s">
        <v>26</v>
      </c>
      <c r="F209" s="283" t="s">
        <v>28</v>
      </c>
      <c r="G209" s="293" t="s">
        <v>28</v>
      </c>
      <c r="H209" s="293">
        <v>1</v>
      </c>
      <c r="I209" s="273">
        <v>0.11</v>
      </c>
      <c r="J209" s="271">
        <v>0.98</v>
      </c>
      <c r="K209" s="263">
        <v>1</v>
      </c>
      <c r="L209" s="263">
        <v>8</v>
      </c>
      <c r="M209" s="260">
        <f t="shared" ref="M209" si="108">H209*K209*L209</f>
        <v>8</v>
      </c>
      <c r="N209" s="260">
        <v>71.27272727272728</v>
      </c>
      <c r="O209" s="261">
        <f t="shared" ref="O209" si="109">N209*$O$2</f>
        <v>1853.0909090909092</v>
      </c>
      <c r="P209" s="250">
        <f>VLOOKUP(D209,Forecast!B$1:H$27,7,FALSE)</f>
        <v>0</v>
      </c>
      <c r="Q209" s="265"/>
      <c r="R209" s="261">
        <f t="shared" si="95"/>
        <v>1354.1818181818182</v>
      </c>
      <c r="S209" s="250">
        <f>VLOOKUP(D209,Forecast!$B$1:$I$27,8,FALSE)</f>
        <v>21</v>
      </c>
      <c r="T209" s="265"/>
      <c r="U209" s="261">
        <f t="shared" si="96"/>
        <v>1354.1818181818182</v>
      </c>
      <c r="V209" s="250">
        <f>VLOOKUP(D209,Forecast!B$1:J$27,9,FALSE)</f>
        <v>16</v>
      </c>
      <c r="W209" s="265"/>
      <c r="X209" s="261">
        <f t="shared" si="97"/>
        <v>1781.818181818182</v>
      </c>
      <c r="Y209" s="250">
        <f>VLOOKUP(D209,Forecast!B$1:K$27,10,FALSE)</f>
        <v>12</v>
      </c>
      <c r="Z209" s="265"/>
      <c r="AA209" s="261">
        <f t="shared" si="98"/>
        <v>1425.4545454545455</v>
      </c>
      <c r="AB209" s="250">
        <f>VLOOKUP(D209,Forecast!B$1:L$27,11,FALSE)</f>
        <v>25</v>
      </c>
      <c r="AC209" s="265"/>
      <c r="AD209" s="261">
        <f t="shared" si="99"/>
        <v>1354.1818181818182</v>
      </c>
      <c r="AE209" s="250">
        <f>VLOOKUP(D209,Forecast!B$1:M$27,12,FALSE)</f>
        <v>24</v>
      </c>
      <c r="AF209" s="265"/>
      <c r="AG209" s="261">
        <f t="shared" si="100"/>
        <v>1710.5454545454547</v>
      </c>
      <c r="AH209" s="250">
        <f>VLOOKUP(D209,Forecast!B$1:N$27,13,FALSE)</f>
        <v>24</v>
      </c>
      <c r="AI209" s="265"/>
      <c r="AJ209" s="266"/>
      <c r="AK209" s="325"/>
    </row>
    <row r="210" spans="2:37" ht="33" hidden="1" customHeight="1">
      <c r="B210" s="334"/>
      <c r="C210" s="257" t="s">
        <v>192</v>
      </c>
      <c r="D210" s="257" t="s">
        <v>259</v>
      </c>
      <c r="E210" s="284" t="s">
        <v>26</v>
      </c>
      <c r="F210" s="283" t="s">
        <v>28</v>
      </c>
      <c r="G210" s="286" t="s">
        <v>28</v>
      </c>
      <c r="H210" s="286">
        <v>1</v>
      </c>
      <c r="I210" s="273">
        <v>0.11</v>
      </c>
      <c r="J210" s="271">
        <v>0.98</v>
      </c>
      <c r="K210" s="263">
        <v>1</v>
      </c>
      <c r="L210" s="263">
        <v>8</v>
      </c>
      <c r="M210" s="260">
        <f t="shared" si="101"/>
        <v>8</v>
      </c>
      <c r="N210" s="260">
        <v>71.27272727272728</v>
      </c>
      <c r="O210" s="261">
        <f t="shared" si="76"/>
        <v>1853.0909090909092</v>
      </c>
      <c r="P210" s="250">
        <f>VLOOKUP(D210,Forecast!B$1:H$27,7,FALSE)</f>
        <v>16</v>
      </c>
      <c r="Q210" s="265"/>
      <c r="R210" s="261">
        <f t="shared" si="95"/>
        <v>1354.1818181818182</v>
      </c>
      <c r="S210" s="250">
        <f>VLOOKUP(D210,Forecast!$B$1:$I$27,8,FALSE)</f>
        <v>9</v>
      </c>
      <c r="T210" s="265"/>
      <c r="U210" s="261">
        <f t="shared" si="96"/>
        <v>1354.1818181818182</v>
      </c>
      <c r="V210" s="250">
        <f>VLOOKUP(D210,Forecast!B$1:J$27,9,FALSE)</f>
        <v>0</v>
      </c>
      <c r="W210" s="265"/>
      <c r="X210" s="261">
        <f t="shared" si="97"/>
        <v>1781.818181818182</v>
      </c>
      <c r="Y210" s="250">
        <f>VLOOKUP(D210,Forecast!B$1:K$27,10,FALSE)</f>
        <v>0</v>
      </c>
      <c r="Z210" s="265"/>
      <c r="AA210" s="261">
        <f t="shared" si="98"/>
        <v>1425.4545454545455</v>
      </c>
      <c r="AB210" s="250">
        <f>VLOOKUP(D210,Forecast!B$1:L$27,11,FALSE)</f>
        <v>4</v>
      </c>
      <c r="AC210" s="265"/>
      <c r="AD210" s="261">
        <f t="shared" si="99"/>
        <v>1354.1818181818182</v>
      </c>
      <c r="AE210" s="250">
        <f>VLOOKUP(D210,Forecast!B$1:M$27,12,FALSE)</f>
        <v>3</v>
      </c>
      <c r="AF210" s="265"/>
      <c r="AG210" s="261">
        <f t="shared" si="100"/>
        <v>1710.5454545454547</v>
      </c>
      <c r="AH210" s="250">
        <f>VLOOKUP(D210,Forecast!B$1:N$27,13,FALSE)</f>
        <v>3</v>
      </c>
      <c r="AI210" s="265"/>
      <c r="AJ210" s="266"/>
      <c r="AK210" s="325"/>
    </row>
    <row r="211" spans="2:37" ht="33" hidden="1" customHeight="1">
      <c r="B211" s="334"/>
      <c r="C211" s="257" t="s">
        <v>192</v>
      </c>
      <c r="D211" s="279" t="s">
        <v>250</v>
      </c>
      <c r="E211" s="284" t="s">
        <v>26</v>
      </c>
      <c r="F211" s="283" t="s">
        <v>28</v>
      </c>
      <c r="G211" s="286" t="s">
        <v>28</v>
      </c>
      <c r="H211" s="286">
        <v>1</v>
      </c>
      <c r="I211" s="273">
        <v>0.11</v>
      </c>
      <c r="J211" s="271">
        <v>0.98</v>
      </c>
      <c r="K211" s="263">
        <v>1</v>
      </c>
      <c r="L211" s="263">
        <v>8</v>
      </c>
      <c r="M211" s="260">
        <f t="shared" si="101"/>
        <v>8</v>
      </c>
      <c r="N211" s="260">
        <v>71.27272727272728</v>
      </c>
      <c r="O211" s="261">
        <f t="shared" si="76"/>
        <v>1853.0909090909092</v>
      </c>
      <c r="P211" s="250">
        <f>VLOOKUP(D211,Forecast!B$1:H$27,7,FALSE)</f>
        <v>38</v>
      </c>
      <c r="Q211" s="265"/>
      <c r="R211" s="261">
        <f t="shared" si="95"/>
        <v>1354.1818181818182</v>
      </c>
      <c r="S211" s="250">
        <f>VLOOKUP(D211,Forecast!$B$1:$I$27,8,FALSE)</f>
        <v>26</v>
      </c>
      <c r="T211" s="265"/>
      <c r="U211" s="261">
        <f t="shared" si="96"/>
        <v>1354.1818181818182</v>
      </c>
      <c r="V211" s="250">
        <f>VLOOKUP(D211,Forecast!B$1:J$27,9,FALSE)</f>
        <v>16</v>
      </c>
      <c r="W211" s="265"/>
      <c r="X211" s="261">
        <f t="shared" si="97"/>
        <v>1781.818181818182</v>
      </c>
      <c r="Y211" s="250">
        <f>VLOOKUP(D211,Forecast!B$1:K$27,10,FALSE)</f>
        <v>16</v>
      </c>
      <c r="Z211" s="265"/>
      <c r="AA211" s="261">
        <f t="shared" si="98"/>
        <v>1425.4545454545455</v>
      </c>
      <c r="AB211" s="250">
        <f>VLOOKUP(D211,Forecast!B$1:L$27,11,FALSE)</f>
        <v>22</v>
      </c>
      <c r="AC211" s="265"/>
      <c r="AD211" s="261">
        <f t="shared" si="99"/>
        <v>1354.1818181818182</v>
      </c>
      <c r="AE211" s="250">
        <f>VLOOKUP(D211,Forecast!B$1:M$27,12,FALSE)</f>
        <v>22</v>
      </c>
      <c r="AF211" s="265"/>
      <c r="AG211" s="261">
        <f t="shared" si="100"/>
        <v>1710.5454545454547</v>
      </c>
      <c r="AH211" s="250">
        <f>VLOOKUP(D211,Forecast!B$1:N$27,13,FALSE)</f>
        <v>22</v>
      </c>
      <c r="AI211" s="265"/>
      <c r="AJ211" s="266"/>
      <c r="AK211" s="325"/>
    </row>
    <row r="212" spans="2:37" ht="33" hidden="1" customHeight="1">
      <c r="B212" s="334"/>
      <c r="C212" s="257" t="s">
        <v>192</v>
      </c>
      <c r="D212" s="279">
        <v>186299800</v>
      </c>
      <c r="E212" s="284" t="s">
        <v>26</v>
      </c>
      <c r="F212" s="283" t="s">
        <v>28</v>
      </c>
      <c r="G212" s="286" t="s">
        <v>28</v>
      </c>
      <c r="H212" s="286">
        <v>1</v>
      </c>
      <c r="I212" s="273">
        <v>0.11</v>
      </c>
      <c r="J212" s="271">
        <v>0.98</v>
      </c>
      <c r="K212" s="263">
        <v>1</v>
      </c>
      <c r="L212" s="263">
        <v>8</v>
      </c>
      <c r="M212" s="260">
        <f t="shared" si="101"/>
        <v>8</v>
      </c>
      <c r="N212" s="260">
        <v>71.27272727272728</v>
      </c>
      <c r="O212" s="261">
        <f t="shared" si="76"/>
        <v>1853.0909090909092</v>
      </c>
      <c r="P212" s="250">
        <f>VLOOKUP(D212,Forecast!B$1:H$27,7,FALSE)</f>
        <v>438</v>
      </c>
      <c r="Q212" s="265"/>
      <c r="R212" s="261">
        <f t="shared" si="95"/>
        <v>1354.1818181818182</v>
      </c>
      <c r="S212" s="250">
        <f>VLOOKUP(D212,Forecast!$B$1:$I$27,8,FALSE)</f>
        <v>232</v>
      </c>
      <c r="T212" s="265"/>
      <c r="U212" s="261">
        <f t="shared" si="96"/>
        <v>1354.1818181818182</v>
      </c>
      <c r="V212" s="250">
        <f>VLOOKUP(D212,Forecast!B$1:J$27,9,FALSE)</f>
        <v>184</v>
      </c>
      <c r="W212" s="265"/>
      <c r="X212" s="261">
        <f t="shared" si="97"/>
        <v>1781.818181818182</v>
      </c>
      <c r="Y212" s="250">
        <f>VLOOKUP(D212,Forecast!B$1:K$27,10,FALSE)</f>
        <v>184</v>
      </c>
      <c r="Z212" s="265"/>
      <c r="AA212" s="261">
        <f t="shared" si="98"/>
        <v>1425.4545454545455</v>
      </c>
      <c r="AB212" s="250">
        <f>VLOOKUP(D212,Forecast!B$1:L$27,11,FALSE)</f>
        <v>202</v>
      </c>
      <c r="AC212" s="265"/>
      <c r="AD212" s="261">
        <f t="shared" si="99"/>
        <v>1354.1818181818182</v>
      </c>
      <c r="AE212" s="250">
        <f>VLOOKUP(D212,Forecast!B$1:M$27,12,FALSE)</f>
        <v>202</v>
      </c>
      <c r="AF212" s="265"/>
      <c r="AG212" s="261">
        <f t="shared" si="100"/>
        <v>1710.5454545454547</v>
      </c>
      <c r="AH212" s="250">
        <f>VLOOKUP(D212,Forecast!B$1:N$27,13,FALSE)</f>
        <v>202</v>
      </c>
      <c r="AI212" s="265"/>
      <c r="AJ212" s="266"/>
      <c r="AK212" s="325"/>
    </row>
    <row r="213" spans="2:37" ht="33" hidden="1" customHeight="1">
      <c r="B213" s="334"/>
      <c r="C213" s="257" t="s">
        <v>192</v>
      </c>
      <c r="D213" s="257" t="s">
        <v>258</v>
      </c>
      <c r="E213" s="284" t="s">
        <v>26</v>
      </c>
      <c r="F213" s="283" t="s">
        <v>28</v>
      </c>
      <c r="G213" s="286" t="s">
        <v>28</v>
      </c>
      <c r="H213" s="286">
        <v>1</v>
      </c>
      <c r="I213" s="273">
        <v>0.11</v>
      </c>
      <c r="J213" s="271">
        <v>0.98</v>
      </c>
      <c r="K213" s="263">
        <v>1</v>
      </c>
      <c r="L213" s="263">
        <v>8</v>
      </c>
      <c r="M213" s="260">
        <f t="shared" si="101"/>
        <v>8</v>
      </c>
      <c r="N213" s="260">
        <v>71.27272727272728</v>
      </c>
      <c r="O213" s="261">
        <f t="shared" si="76"/>
        <v>1853.0909090909092</v>
      </c>
      <c r="P213" s="250">
        <f>VLOOKUP(D213,Forecast!B$1:H$27,7,FALSE)</f>
        <v>8</v>
      </c>
      <c r="Q213" s="265"/>
      <c r="R213" s="261">
        <f t="shared" si="95"/>
        <v>1354.1818181818182</v>
      </c>
      <c r="S213" s="250">
        <f>VLOOKUP(D213,Forecast!$B$1:$I$27,8,FALSE)</f>
        <v>40</v>
      </c>
      <c r="T213" s="265"/>
      <c r="U213" s="261">
        <f t="shared" si="96"/>
        <v>1354.1818181818182</v>
      </c>
      <c r="V213" s="250">
        <f>VLOOKUP(D213,Forecast!B$1:J$27,9,FALSE)</f>
        <v>32</v>
      </c>
      <c r="W213" s="265"/>
      <c r="X213" s="261">
        <f t="shared" si="97"/>
        <v>1781.818181818182</v>
      </c>
      <c r="Y213" s="250">
        <f>VLOOKUP(D213,Forecast!B$1:K$27,10,FALSE)</f>
        <v>28</v>
      </c>
      <c r="Z213" s="265"/>
      <c r="AA213" s="261">
        <f t="shared" si="98"/>
        <v>1425.4545454545455</v>
      </c>
      <c r="AB213" s="250">
        <f>VLOOKUP(D213,Forecast!B$1:L$27,11,FALSE)</f>
        <v>40</v>
      </c>
      <c r="AC213" s="265"/>
      <c r="AD213" s="261">
        <f t="shared" si="99"/>
        <v>1354.1818181818182</v>
      </c>
      <c r="AE213" s="250">
        <f>VLOOKUP(D213,Forecast!B$1:M$27,12,FALSE)</f>
        <v>40</v>
      </c>
      <c r="AF213" s="265"/>
      <c r="AG213" s="261">
        <f t="shared" si="100"/>
        <v>1710.5454545454547</v>
      </c>
      <c r="AH213" s="250">
        <f>VLOOKUP(D213,Forecast!B$1:N$27,13,FALSE)</f>
        <v>39</v>
      </c>
      <c r="AI213" s="265"/>
      <c r="AJ213" s="266"/>
      <c r="AK213" s="325"/>
    </row>
    <row r="214" spans="2:37" ht="33" hidden="1" customHeight="1">
      <c r="B214" s="334"/>
      <c r="C214" s="257" t="s">
        <v>192</v>
      </c>
      <c r="D214" s="257" t="s">
        <v>281</v>
      </c>
      <c r="E214" s="284" t="s">
        <v>26</v>
      </c>
      <c r="F214" s="283" t="s">
        <v>28</v>
      </c>
      <c r="G214" s="293" t="s">
        <v>28</v>
      </c>
      <c r="H214" s="293">
        <v>1</v>
      </c>
      <c r="I214" s="273">
        <v>0.11</v>
      </c>
      <c r="J214" s="271">
        <v>0.98</v>
      </c>
      <c r="K214" s="263">
        <v>1</v>
      </c>
      <c r="L214" s="263">
        <v>8</v>
      </c>
      <c r="M214" s="260">
        <f t="shared" ref="M214" si="110">H214*K214*L214</f>
        <v>8</v>
      </c>
      <c r="N214" s="260">
        <v>71.27272727272728</v>
      </c>
      <c r="O214" s="261">
        <f t="shared" ref="O214" si="111">N214*$O$2</f>
        <v>1853.0909090909092</v>
      </c>
      <c r="P214" s="250">
        <f>VLOOKUP(D214,Forecast!B$1:H$27,7,FALSE)</f>
        <v>0</v>
      </c>
      <c r="Q214" s="265"/>
      <c r="R214" s="261">
        <f t="shared" si="95"/>
        <v>1354.1818181818182</v>
      </c>
      <c r="S214" s="250">
        <f>VLOOKUP(D214,Forecast!$B$1:$I$27,8,FALSE)</f>
        <v>17</v>
      </c>
      <c r="T214" s="265"/>
      <c r="U214" s="261">
        <f t="shared" si="96"/>
        <v>1354.1818181818182</v>
      </c>
      <c r="V214" s="250">
        <f>VLOOKUP(D214,Forecast!B$1:J$27,9,FALSE)</f>
        <v>16</v>
      </c>
      <c r="W214" s="265"/>
      <c r="X214" s="261">
        <f t="shared" si="97"/>
        <v>1781.818181818182</v>
      </c>
      <c r="Y214" s="250">
        <f>VLOOKUP(D214,Forecast!B$1:K$27,10,FALSE)</f>
        <v>16</v>
      </c>
      <c r="Z214" s="265"/>
      <c r="AA214" s="261">
        <f t="shared" si="98"/>
        <v>1425.4545454545455</v>
      </c>
      <c r="AB214" s="250">
        <f>VLOOKUP(D214,Forecast!B$1:L$27,11,FALSE)</f>
        <v>25</v>
      </c>
      <c r="AC214" s="265"/>
      <c r="AD214" s="261">
        <f t="shared" si="99"/>
        <v>1354.1818181818182</v>
      </c>
      <c r="AE214" s="250">
        <f>VLOOKUP(D214,Forecast!B$1:M$27,12,FALSE)</f>
        <v>24</v>
      </c>
      <c r="AF214" s="265"/>
      <c r="AG214" s="261">
        <f t="shared" si="100"/>
        <v>1710.5454545454547</v>
      </c>
      <c r="AH214" s="250">
        <f>VLOOKUP(D214,Forecast!B$1:N$27,13,FALSE)</f>
        <v>24</v>
      </c>
      <c r="AI214" s="265"/>
      <c r="AJ214" s="266"/>
      <c r="AK214" s="325"/>
    </row>
    <row r="215" spans="2:37" ht="33" hidden="1" customHeight="1">
      <c r="B215" s="334"/>
      <c r="C215" s="257" t="s">
        <v>192</v>
      </c>
      <c r="D215" s="257" t="s">
        <v>253</v>
      </c>
      <c r="E215" s="284" t="s">
        <v>26</v>
      </c>
      <c r="F215" s="283" t="s">
        <v>28</v>
      </c>
      <c r="G215" s="286" t="s">
        <v>28</v>
      </c>
      <c r="H215" s="286">
        <v>1</v>
      </c>
      <c r="I215" s="273">
        <v>0.11</v>
      </c>
      <c r="J215" s="271">
        <v>0.98</v>
      </c>
      <c r="K215" s="263">
        <v>1</v>
      </c>
      <c r="L215" s="263">
        <v>8</v>
      </c>
      <c r="M215" s="260">
        <f t="shared" si="101"/>
        <v>8</v>
      </c>
      <c r="N215" s="260">
        <v>71.27272727272728</v>
      </c>
      <c r="O215" s="261">
        <f t="shared" si="76"/>
        <v>1853.0909090909092</v>
      </c>
      <c r="P215" s="250">
        <f>VLOOKUP(D215,Forecast!B$1:H$27,7,FALSE)</f>
        <v>146</v>
      </c>
      <c r="Q215" s="265"/>
      <c r="R215" s="261">
        <f t="shared" si="95"/>
        <v>1354.1818181818182</v>
      </c>
      <c r="S215" s="250">
        <f>VLOOKUP(D215,Forecast!$B$1:$I$27,8,FALSE)</f>
        <v>112</v>
      </c>
      <c r="T215" s="265"/>
      <c r="U215" s="261">
        <f t="shared" si="96"/>
        <v>1354.1818181818182</v>
      </c>
      <c r="V215" s="250">
        <f>VLOOKUP(D215,Forecast!B$1:J$27,9,FALSE)</f>
        <v>88</v>
      </c>
      <c r="W215" s="265"/>
      <c r="X215" s="261">
        <f t="shared" si="97"/>
        <v>1781.818181818182</v>
      </c>
      <c r="Y215" s="250">
        <f>VLOOKUP(D215,Forecast!B$1:K$27,10,FALSE)</f>
        <v>72</v>
      </c>
      <c r="Z215" s="265"/>
      <c r="AA215" s="261">
        <f t="shared" si="98"/>
        <v>1425.4545454545455</v>
      </c>
      <c r="AB215" s="250">
        <f>VLOOKUP(D215,Forecast!B$1:L$27,11,FALSE)</f>
        <v>95</v>
      </c>
      <c r="AC215" s="265"/>
      <c r="AD215" s="261">
        <f t="shared" si="99"/>
        <v>1354.1818181818182</v>
      </c>
      <c r="AE215" s="250">
        <f>VLOOKUP(D215,Forecast!B$1:M$27,12,FALSE)</f>
        <v>95</v>
      </c>
      <c r="AF215" s="265"/>
      <c r="AG215" s="261">
        <f t="shared" si="100"/>
        <v>1710.5454545454547</v>
      </c>
      <c r="AH215" s="250">
        <f>VLOOKUP(D215,Forecast!B$1:N$27,13,FALSE)</f>
        <v>95</v>
      </c>
      <c r="AI215" s="265"/>
      <c r="AJ215" s="266"/>
      <c r="AK215" s="325"/>
    </row>
    <row r="216" spans="2:37" ht="33" hidden="1" customHeight="1">
      <c r="B216" s="334"/>
      <c r="C216" s="257" t="s">
        <v>192</v>
      </c>
      <c r="D216" s="257" t="s">
        <v>254</v>
      </c>
      <c r="E216" s="284" t="s">
        <v>26</v>
      </c>
      <c r="F216" s="283" t="s">
        <v>28</v>
      </c>
      <c r="G216" s="286" t="s">
        <v>28</v>
      </c>
      <c r="H216" s="286">
        <v>1</v>
      </c>
      <c r="I216" s="273">
        <v>0.11</v>
      </c>
      <c r="J216" s="271">
        <v>0.98</v>
      </c>
      <c r="K216" s="263">
        <v>1</v>
      </c>
      <c r="L216" s="263">
        <v>8</v>
      </c>
      <c r="M216" s="260">
        <f t="shared" si="101"/>
        <v>8</v>
      </c>
      <c r="N216" s="260">
        <v>71.27272727272728</v>
      </c>
      <c r="O216" s="261">
        <f t="shared" si="76"/>
        <v>1853.0909090909092</v>
      </c>
      <c r="P216" s="250">
        <f>VLOOKUP(D216,Forecast!B$1:H$27,7,FALSE)</f>
        <v>212</v>
      </c>
      <c r="Q216" s="265"/>
      <c r="R216" s="261">
        <f t="shared" si="95"/>
        <v>1354.1818181818182</v>
      </c>
      <c r="S216" s="250">
        <f>VLOOKUP(D216,Forecast!$B$1:$I$27,8,FALSE)</f>
        <v>116</v>
      </c>
      <c r="T216" s="265"/>
      <c r="U216" s="261">
        <f t="shared" si="96"/>
        <v>1354.1818181818182</v>
      </c>
      <c r="V216" s="250">
        <f>VLOOKUP(D216,Forecast!B$1:J$27,9,FALSE)</f>
        <v>88</v>
      </c>
      <c r="W216" s="265"/>
      <c r="X216" s="261">
        <f t="shared" si="97"/>
        <v>1781.818181818182</v>
      </c>
      <c r="Y216" s="250">
        <f>VLOOKUP(D216,Forecast!B$1:K$27,10,FALSE)</f>
        <v>96</v>
      </c>
      <c r="Z216" s="265"/>
      <c r="AA216" s="261">
        <f t="shared" si="98"/>
        <v>1425.4545454545455</v>
      </c>
      <c r="AB216" s="250">
        <f>VLOOKUP(D216,Forecast!B$1:L$27,11,FALSE)</f>
        <v>94</v>
      </c>
      <c r="AC216" s="265"/>
      <c r="AD216" s="261">
        <f t="shared" si="99"/>
        <v>1354.1818181818182</v>
      </c>
      <c r="AE216" s="250">
        <f>VLOOKUP(D216,Forecast!B$1:M$27,12,FALSE)</f>
        <v>94</v>
      </c>
      <c r="AF216" s="265"/>
      <c r="AG216" s="261">
        <f t="shared" si="100"/>
        <v>1710.5454545454547</v>
      </c>
      <c r="AH216" s="250">
        <f>VLOOKUP(D216,Forecast!B$1:N$27,13,FALSE)</f>
        <v>93</v>
      </c>
      <c r="AI216" s="265"/>
      <c r="AJ216" s="266"/>
      <c r="AK216" s="325"/>
    </row>
    <row r="217" spans="2:37" ht="33" hidden="1" customHeight="1">
      <c r="B217" s="334"/>
      <c r="C217" s="257" t="s">
        <v>192</v>
      </c>
      <c r="D217" s="286" t="s">
        <v>262</v>
      </c>
      <c r="E217" s="284" t="s">
        <v>26</v>
      </c>
      <c r="F217" s="283" t="s">
        <v>28</v>
      </c>
      <c r="G217" s="286" t="s">
        <v>28</v>
      </c>
      <c r="H217" s="286">
        <v>1</v>
      </c>
      <c r="I217" s="273">
        <v>0.11</v>
      </c>
      <c r="J217" s="271">
        <v>0.98</v>
      </c>
      <c r="K217" s="263">
        <v>1</v>
      </c>
      <c r="L217" s="263">
        <v>8</v>
      </c>
      <c r="M217" s="260">
        <f t="shared" ref="M217" si="112">H217*K217*L217</f>
        <v>8</v>
      </c>
      <c r="N217" s="260">
        <v>71.27272727272728</v>
      </c>
      <c r="O217" s="261">
        <f t="shared" ref="O217" si="113">N217*$O$2</f>
        <v>1853.0909090909092</v>
      </c>
      <c r="P217" s="250">
        <f>VLOOKUP(D217,Forecast!B$1:H$27,7,FALSE)</f>
        <v>34</v>
      </c>
      <c r="Q217" s="265"/>
      <c r="R217" s="261">
        <f t="shared" si="95"/>
        <v>1354.1818181818182</v>
      </c>
      <c r="S217" s="250">
        <f>VLOOKUP(D217,Forecast!$B$1:$I$27,8,FALSE)</f>
        <v>32</v>
      </c>
      <c r="T217" s="265"/>
      <c r="U217" s="261">
        <f t="shared" si="96"/>
        <v>1354.1818181818182</v>
      </c>
      <c r="V217" s="250">
        <f>VLOOKUP(D217,Forecast!B$1:J$27,9,FALSE)</f>
        <v>24</v>
      </c>
      <c r="W217" s="265"/>
      <c r="X217" s="261">
        <f t="shared" si="97"/>
        <v>1781.818181818182</v>
      </c>
      <c r="Y217" s="250">
        <f>VLOOKUP(D217,Forecast!B$1:K$27,10,FALSE)</f>
        <v>24</v>
      </c>
      <c r="Z217" s="265"/>
      <c r="AA217" s="261">
        <f t="shared" si="98"/>
        <v>1425.4545454545455</v>
      </c>
      <c r="AB217" s="250">
        <f>VLOOKUP(D217,Forecast!B$1:L$27,11,FALSE)</f>
        <v>28</v>
      </c>
      <c r="AC217" s="265"/>
      <c r="AD217" s="261">
        <f t="shared" si="99"/>
        <v>1354.1818181818182</v>
      </c>
      <c r="AE217" s="250">
        <f>VLOOKUP(D217,Forecast!B$1:M$27,12,FALSE)</f>
        <v>28</v>
      </c>
      <c r="AF217" s="265"/>
      <c r="AG217" s="261">
        <f t="shared" si="100"/>
        <v>1710.5454545454547</v>
      </c>
      <c r="AH217" s="250">
        <f>VLOOKUP(D217,Forecast!B$1:N$27,13,FALSE)</f>
        <v>28</v>
      </c>
      <c r="AI217" s="265"/>
      <c r="AJ217" s="266"/>
      <c r="AK217" s="325"/>
    </row>
    <row r="218" spans="2:37" ht="33" hidden="1" customHeight="1">
      <c r="B218" s="334"/>
      <c r="C218" s="257" t="s">
        <v>192</v>
      </c>
      <c r="D218" s="257" t="s">
        <v>255</v>
      </c>
      <c r="E218" s="284" t="s">
        <v>26</v>
      </c>
      <c r="F218" s="283" t="s">
        <v>28</v>
      </c>
      <c r="G218" s="286" t="s">
        <v>28</v>
      </c>
      <c r="H218" s="286">
        <v>1</v>
      </c>
      <c r="I218" s="273">
        <v>0.11</v>
      </c>
      <c r="J218" s="271">
        <v>0.98</v>
      </c>
      <c r="K218" s="263">
        <v>1</v>
      </c>
      <c r="L218" s="263">
        <v>8</v>
      </c>
      <c r="M218" s="260">
        <f t="shared" si="101"/>
        <v>8</v>
      </c>
      <c r="N218" s="260">
        <v>71.27272727272728</v>
      </c>
      <c r="O218" s="261">
        <f t="shared" si="76"/>
        <v>1853.0909090909092</v>
      </c>
      <c r="P218" s="250">
        <f>VLOOKUP(D218,Forecast!B$1:H$27,7,FALSE)</f>
        <v>6</v>
      </c>
      <c r="Q218" s="265"/>
      <c r="R218" s="261">
        <f t="shared" si="95"/>
        <v>1354.1818181818182</v>
      </c>
      <c r="S218" s="250">
        <f>VLOOKUP(D218,Forecast!$B$1:$I$27,8,FALSE)</f>
        <v>20</v>
      </c>
      <c r="T218" s="265"/>
      <c r="U218" s="261">
        <f t="shared" si="96"/>
        <v>1354.1818181818182</v>
      </c>
      <c r="V218" s="250">
        <f>VLOOKUP(D218,Forecast!B$1:J$27,9,FALSE)</f>
        <v>0</v>
      </c>
      <c r="W218" s="265"/>
      <c r="X218" s="261">
        <f t="shared" si="97"/>
        <v>1781.818181818182</v>
      </c>
      <c r="Y218" s="250">
        <f>VLOOKUP(D218,Forecast!B$1:K$27,10,FALSE)</f>
        <v>0</v>
      </c>
      <c r="Z218" s="265"/>
      <c r="AA218" s="261">
        <f t="shared" si="98"/>
        <v>1425.4545454545455</v>
      </c>
      <c r="AB218" s="250">
        <f>VLOOKUP(D218,Forecast!B$1:L$27,11,FALSE)</f>
        <v>8</v>
      </c>
      <c r="AC218" s="265"/>
      <c r="AD218" s="261">
        <f t="shared" si="99"/>
        <v>1354.1818181818182</v>
      </c>
      <c r="AE218" s="250">
        <f>VLOOKUP(D218,Forecast!B$1:M$27,12,FALSE)</f>
        <v>8</v>
      </c>
      <c r="AF218" s="265"/>
      <c r="AG218" s="261">
        <f t="shared" si="100"/>
        <v>1710.5454545454547</v>
      </c>
      <c r="AH218" s="250">
        <f>VLOOKUP(D218,Forecast!B$1:N$27,13,FALSE)</f>
        <v>7</v>
      </c>
      <c r="AI218" s="265"/>
      <c r="AJ218" s="266"/>
      <c r="AK218" s="325"/>
    </row>
    <row r="219" spans="2:37" ht="33" hidden="1" customHeight="1">
      <c r="B219" s="334"/>
      <c r="C219" s="257" t="s">
        <v>192</v>
      </c>
      <c r="D219" s="257" t="s">
        <v>256</v>
      </c>
      <c r="E219" s="284" t="s">
        <v>26</v>
      </c>
      <c r="F219" s="283" t="s">
        <v>28</v>
      </c>
      <c r="G219" s="286" t="s">
        <v>28</v>
      </c>
      <c r="H219" s="286">
        <v>1</v>
      </c>
      <c r="I219" s="273">
        <v>0.11</v>
      </c>
      <c r="J219" s="271">
        <v>0.98</v>
      </c>
      <c r="K219" s="263">
        <v>1</v>
      </c>
      <c r="L219" s="263">
        <v>8</v>
      </c>
      <c r="M219" s="260">
        <f t="shared" si="101"/>
        <v>8</v>
      </c>
      <c r="N219" s="260">
        <v>71.27272727272728</v>
      </c>
      <c r="O219" s="261">
        <f t="shared" si="76"/>
        <v>1853.0909090909092</v>
      </c>
      <c r="P219" s="250">
        <f>VLOOKUP(D219,Forecast!B$1:H$27,7,FALSE)</f>
        <v>0</v>
      </c>
      <c r="Q219" s="265"/>
      <c r="R219" s="261">
        <f t="shared" si="95"/>
        <v>1354.1818181818182</v>
      </c>
      <c r="S219" s="250">
        <f>VLOOKUP(D219,Forecast!$B$1:$I$27,8,FALSE)</f>
        <v>5</v>
      </c>
      <c r="T219" s="265"/>
      <c r="U219" s="261">
        <f t="shared" si="96"/>
        <v>1354.1818181818182</v>
      </c>
      <c r="V219" s="250">
        <f>VLOOKUP(D219,Forecast!B$1:J$27,9,FALSE)</f>
        <v>0</v>
      </c>
      <c r="W219" s="265"/>
      <c r="X219" s="261">
        <f t="shared" si="97"/>
        <v>1781.818181818182</v>
      </c>
      <c r="Y219" s="250">
        <f>VLOOKUP(D219,Forecast!B$1:K$27,10,FALSE)</f>
        <v>0</v>
      </c>
      <c r="Z219" s="265"/>
      <c r="AA219" s="261">
        <f t="shared" si="98"/>
        <v>1425.4545454545455</v>
      </c>
      <c r="AB219" s="250">
        <f>VLOOKUP(D219,Forecast!B$1:L$27,11,FALSE)</f>
        <v>4</v>
      </c>
      <c r="AC219" s="265"/>
      <c r="AD219" s="261">
        <f t="shared" si="99"/>
        <v>1354.1818181818182</v>
      </c>
      <c r="AE219" s="250">
        <f>VLOOKUP(D219,Forecast!B$1:M$27,12,FALSE)</f>
        <v>4</v>
      </c>
      <c r="AF219" s="265"/>
      <c r="AG219" s="261">
        <f t="shared" si="100"/>
        <v>1710.5454545454547</v>
      </c>
      <c r="AH219" s="250">
        <f>VLOOKUP(D219,Forecast!B$1:N$27,13,FALSE)</f>
        <v>4</v>
      </c>
      <c r="AI219" s="265"/>
      <c r="AJ219" s="266"/>
      <c r="AK219" s="325"/>
    </row>
    <row r="220" spans="2:37" ht="33" hidden="1" customHeight="1">
      <c r="B220" s="334"/>
      <c r="C220" s="257" t="s">
        <v>192</v>
      </c>
      <c r="D220" s="257" t="s">
        <v>260</v>
      </c>
      <c r="E220" s="284" t="s">
        <v>26</v>
      </c>
      <c r="F220" s="283" t="s">
        <v>28</v>
      </c>
      <c r="G220" s="286" t="s">
        <v>28</v>
      </c>
      <c r="H220" s="286">
        <v>1</v>
      </c>
      <c r="I220" s="273">
        <v>0.11</v>
      </c>
      <c r="J220" s="271">
        <v>0.98</v>
      </c>
      <c r="K220" s="263">
        <v>1</v>
      </c>
      <c r="L220" s="263">
        <v>8</v>
      </c>
      <c r="M220" s="260">
        <f t="shared" si="101"/>
        <v>8</v>
      </c>
      <c r="N220" s="260">
        <v>71.27272727272728</v>
      </c>
      <c r="O220" s="261">
        <f t="shared" si="76"/>
        <v>1853.0909090909092</v>
      </c>
      <c r="P220" s="250">
        <f>VLOOKUP(D220,Forecast!B$1:H$27,7,FALSE)</f>
        <v>7</v>
      </c>
      <c r="Q220" s="265"/>
      <c r="R220" s="261">
        <f t="shared" si="95"/>
        <v>1354.1818181818182</v>
      </c>
      <c r="S220" s="250">
        <f>VLOOKUP(D220,Forecast!$B$1:$I$27,8,FALSE)</f>
        <v>3</v>
      </c>
      <c r="T220" s="265"/>
      <c r="U220" s="261">
        <f t="shared" si="96"/>
        <v>1354.1818181818182</v>
      </c>
      <c r="V220" s="250">
        <f>VLOOKUP(D220,Forecast!B$1:J$27,9,FALSE)</f>
        <v>0</v>
      </c>
      <c r="W220" s="265"/>
      <c r="X220" s="261">
        <f t="shared" si="97"/>
        <v>1781.818181818182</v>
      </c>
      <c r="Y220" s="250">
        <f>VLOOKUP(D220,Forecast!B$1:K$27,10,FALSE)</f>
        <v>0</v>
      </c>
      <c r="Z220" s="265"/>
      <c r="AA220" s="261">
        <f t="shared" si="98"/>
        <v>1425.4545454545455</v>
      </c>
      <c r="AB220" s="250">
        <f>VLOOKUP(D220,Forecast!B$1:L$27,11,FALSE)</f>
        <v>1</v>
      </c>
      <c r="AC220" s="265"/>
      <c r="AD220" s="261">
        <f t="shared" si="99"/>
        <v>1354.1818181818182</v>
      </c>
      <c r="AE220" s="250">
        <f>VLOOKUP(D220,Forecast!B$1:M$27,12,FALSE)</f>
        <v>1</v>
      </c>
      <c r="AF220" s="265"/>
      <c r="AG220" s="261">
        <f t="shared" si="100"/>
        <v>1710.5454545454547</v>
      </c>
      <c r="AH220" s="250">
        <f>VLOOKUP(D220,Forecast!B$1:N$27,13,FALSE)</f>
        <v>1</v>
      </c>
      <c r="AI220" s="265"/>
      <c r="AJ220" s="266"/>
      <c r="AK220" s="325"/>
    </row>
    <row r="221" spans="2:37" ht="33" customHeight="1">
      <c r="B221" s="334"/>
      <c r="C221" s="257" t="s">
        <v>192</v>
      </c>
      <c r="D221" s="296" t="s">
        <v>249</v>
      </c>
      <c r="E221" s="361" t="s">
        <v>108</v>
      </c>
      <c r="F221" s="285" t="s">
        <v>56</v>
      </c>
      <c r="G221" s="285" t="s">
        <v>56</v>
      </c>
      <c r="H221" s="286">
        <v>1</v>
      </c>
      <c r="I221" s="319">
        <v>0.25</v>
      </c>
      <c r="J221" s="271">
        <v>0.95</v>
      </c>
      <c r="K221" s="263">
        <v>1</v>
      </c>
      <c r="L221" s="263">
        <v>8</v>
      </c>
      <c r="M221" s="260">
        <f t="shared" si="101"/>
        <v>8</v>
      </c>
      <c r="N221" s="260">
        <f t="shared" ref="N221:N227" si="114">(M221/I221)*J221</f>
        <v>30.4</v>
      </c>
      <c r="O221" s="261">
        <f t="shared" ref="O221:O285" si="115">N221*$O$2</f>
        <v>790.4</v>
      </c>
      <c r="P221" s="250">
        <f>VLOOKUP(D221,Forecast!B$1:H$27,7,FALSE)</f>
        <v>95</v>
      </c>
      <c r="Q221" s="274">
        <f>SUM(P221:P227)/O221</f>
        <v>1.0096153846153846</v>
      </c>
      <c r="R221" s="261">
        <f t="shared" si="95"/>
        <v>577.6</v>
      </c>
      <c r="S221" s="250">
        <f>VLOOKUP(D221,Forecast!$B$1:$I$27,8,FALSE)</f>
        <v>131</v>
      </c>
      <c r="T221" s="274">
        <f>SUM(S221:S227)/R221</f>
        <v>1.239612188365651</v>
      </c>
      <c r="U221" s="261">
        <f t="shared" si="96"/>
        <v>577.6</v>
      </c>
      <c r="V221" s="250">
        <f>VLOOKUP(D221,Forecast!B$1:J$27,9,FALSE)</f>
        <v>96</v>
      </c>
      <c r="W221" s="274">
        <f>SUM(V221:V227)/U221</f>
        <v>0.92105263157894735</v>
      </c>
      <c r="X221" s="261">
        <f t="shared" si="97"/>
        <v>760</v>
      </c>
      <c r="Y221" s="250">
        <f>VLOOKUP(D221,Forecast!B$1:K$27,10,FALSE)</f>
        <v>96</v>
      </c>
      <c r="Z221" s="274">
        <f>SUM(Y221:Y227)/X221</f>
        <v>0.6763157894736842</v>
      </c>
      <c r="AA221" s="261">
        <f t="shared" si="98"/>
        <v>608</v>
      </c>
      <c r="AB221" s="250">
        <f>VLOOKUP(D221,Forecast!B$1:L$27,11,FALSE)</f>
        <v>28</v>
      </c>
      <c r="AC221" s="274">
        <f>SUM(AB221:AB227)/AA221</f>
        <v>0.88157894736842102</v>
      </c>
      <c r="AD221" s="261">
        <f t="shared" si="99"/>
        <v>577.6</v>
      </c>
      <c r="AE221" s="250">
        <f>VLOOKUP(D221,Forecast!B$1:M$27,12,FALSE)</f>
        <v>28</v>
      </c>
      <c r="AF221" s="274">
        <f>SUM(AE221:AE227)/AD221</f>
        <v>0.92105263157894735</v>
      </c>
      <c r="AG221" s="261">
        <f t="shared" si="100"/>
        <v>729.59999999999991</v>
      </c>
      <c r="AH221" s="250">
        <f>VLOOKUP(D221,Forecast!B$1:N$27,13,FALSE)</f>
        <v>28</v>
      </c>
      <c r="AI221" s="274">
        <f>SUM(AH221:AH227)/AG221</f>
        <v>0.72916666666666674</v>
      </c>
      <c r="AJ221" s="218" t="s">
        <v>240</v>
      </c>
      <c r="AK221" s="327" t="s">
        <v>295</v>
      </c>
    </row>
    <row r="222" spans="2:37" ht="33" hidden="1" customHeight="1">
      <c r="B222" s="334"/>
      <c r="C222" s="257" t="s">
        <v>192</v>
      </c>
      <c r="D222" s="286">
        <v>186248900</v>
      </c>
      <c r="E222" s="284" t="s">
        <v>108</v>
      </c>
      <c r="F222" s="285" t="s">
        <v>56</v>
      </c>
      <c r="G222" s="285" t="s">
        <v>56</v>
      </c>
      <c r="H222" s="286">
        <v>1</v>
      </c>
      <c r="I222" s="319">
        <v>0.25</v>
      </c>
      <c r="J222" s="271">
        <v>0.95</v>
      </c>
      <c r="K222" s="263">
        <v>1</v>
      </c>
      <c r="L222" s="263">
        <v>8</v>
      </c>
      <c r="M222" s="260">
        <f t="shared" si="101"/>
        <v>8</v>
      </c>
      <c r="N222" s="260">
        <f t="shared" si="114"/>
        <v>30.4</v>
      </c>
      <c r="O222" s="261">
        <f t="shared" si="115"/>
        <v>790.4</v>
      </c>
      <c r="P222" s="250">
        <f>VLOOKUP(D222,Forecast!B$1:H$27,7,FALSE)</f>
        <v>575</v>
      </c>
      <c r="Q222" s="265"/>
      <c r="R222" s="261">
        <f t="shared" si="95"/>
        <v>577.6</v>
      </c>
      <c r="S222" s="250">
        <f>VLOOKUP(D222,Forecast!$B$1:$I$27,8,FALSE)</f>
        <v>364</v>
      </c>
      <c r="T222" s="265"/>
      <c r="U222" s="261">
        <f t="shared" si="96"/>
        <v>577.6</v>
      </c>
      <c r="V222" s="250">
        <f>VLOOKUP(D222,Forecast!B$1:J$27,9,FALSE)</f>
        <v>288</v>
      </c>
      <c r="W222" s="265"/>
      <c r="X222" s="261">
        <f t="shared" si="97"/>
        <v>760</v>
      </c>
      <c r="Y222" s="250">
        <f>VLOOKUP(D222,Forecast!B$1:K$27,10,FALSE)</f>
        <v>288</v>
      </c>
      <c r="Z222" s="265"/>
      <c r="AA222" s="261">
        <f t="shared" si="98"/>
        <v>608</v>
      </c>
      <c r="AB222" s="250">
        <f>VLOOKUP(D222,Forecast!B$1:L$27,11,FALSE)</f>
        <v>325</v>
      </c>
      <c r="AC222" s="265"/>
      <c r="AD222" s="261">
        <f t="shared" si="99"/>
        <v>577.6</v>
      </c>
      <c r="AE222" s="250">
        <f>VLOOKUP(D222,Forecast!B$1:M$27,12,FALSE)</f>
        <v>324</v>
      </c>
      <c r="AF222" s="265"/>
      <c r="AG222" s="261">
        <f t="shared" si="100"/>
        <v>729.59999999999991</v>
      </c>
      <c r="AH222" s="250">
        <f>VLOOKUP(D222,Forecast!B$1:N$27,13,FALSE)</f>
        <v>324</v>
      </c>
      <c r="AI222" s="265"/>
      <c r="AJ222" s="266"/>
      <c r="AK222" s="325"/>
    </row>
    <row r="223" spans="2:37" ht="33" hidden="1" customHeight="1">
      <c r="B223" s="334"/>
      <c r="C223" s="257" t="s">
        <v>192</v>
      </c>
      <c r="D223" s="286" t="s">
        <v>252</v>
      </c>
      <c r="E223" s="284" t="s">
        <v>108</v>
      </c>
      <c r="F223" s="285" t="s">
        <v>56</v>
      </c>
      <c r="G223" s="285" t="s">
        <v>56</v>
      </c>
      <c r="H223" s="286">
        <v>1</v>
      </c>
      <c r="I223" s="319">
        <f>25/60</f>
        <v>0.41666666666666669</v>
      </c>
      <c r="J223" s="271">
        <v>0.95</v>
      </c>
      <c r="K223" s="263">
        <v>1</v>
      </c>
      <c r="L223" s="263">
        <v>8</v>
      </c>
      <c r="M223" s="260">
        <f t="shared" si="101"/>
        <v>8</v>
      </c>
      <c r="N223" s="260">
        <f t="shared" si="114"/>
        <v>18.239999999999998</v>
      </c>
      <c r="O223" s="261">
        <f t="shared" si="115"/>
        <v>474.23999999999995</v>
      </c>
      <c r="P223" s="250">
        <f>VLOOKUP(D223,Forecast!B$1:H$27,7,FALSE)</f>
        <v>104</v>
      </c>
      <c r="Q223" s="265"/>
      <c r="R223" s="261">
        <f t="shared" si="95"/>
        <v>346.55999999999995</v>
      </c>
      <c r="S223" s="250">
        <f>VLOOKUP(D223,Forecast!$B$1:$I$27,8,FALSE)</f>
        <v>112</v>
      </c>
      <c r="T223" s="265"/>
      <c r="U223" s="261">
        <f t="shared" si="96"/>
        <v>346.55999999999995</v>
      </c>
      <c r="V223" s="250">
        <f>VLOOKUP(D223,Forecast!B$1:J$27,9,FALSE)</f>
        <v>88</v>
      </c>
      <c r="W223" s="265"/>
      <c r="X223" s="261">
        <f t="shared" si="97"/>
        <v>455.99999999999994</v>
      </c>
      <c r="Y223" s="250">
        <f>VLOOKUP(D223,Forecast!B$1:K$27,10,FALSE)</f>
        <v>88</v>
      </c>
      <c r="Z223" s="265"/>
      <c r="AA223" s="261">
        <f t="shared" si="98"/>
        <v>364.79999999999995</v>
      </c>
      <c r="AB223" s="250">
        <f>VLOOKUP(D223,Forecast!B$1:L$27,11,FALSE)</f>
        <v>98</v>
      </c>
      <c r="AC223" s="265"/>
      <c r="AD223" s="261">
        <f t="shared" si="99"/>
        <v>346.55999999999995</v>
      </c>
      <c r="AE223" s="250">
        <f>VLOOKUP(D223,Forecast!B$1:M$27,12,FALSE)</f>
        <v>98</v>
      </c>
      <c r="AF223" s="265"/>
      <c r="AG223" s="261">
        <f t="shared" si="100"/>
        <v>437.76</v>
      </c>
      <c r="AH223" s="250">
        <f>VLOOKUP(D223,Forecast!B$1:N$27,13,FALSE)</f>
        <v>98</v>
      </c>
      <c r="AI223" s="265"/>
      <c r="AJ223" s="266"/>
      <c r="AK223" s="325"/>
    </row>
    <row r="224" spans="2:37" ht="33" hidden="1" customHeight="1">
      <c r="B224" s="334"/>
      <c r="C224" s="257" t="s">
        <v>192</v>
      </c>
      <c r="D224" s="286" t="s">
        <v>261</v>
      </c>
      <c r="E224" s="284" t="s">
        <v>108</v>
      </c>
      <c r="F224" s="285" t="s">
        <v>56</v>
      </c>
      <c r="G224" s="285" t="s">
        <v>56</v>
      </c>
      <c r="H224" s="286">
        <v>1</v>
      </c>
      <c r="I224" s="319">
        <v>0.25</v>
      </c>
      <c r="J224" s="271">
        <v>0.95</v>
      </c>
      <c r="K224" s="263">
        <v>1</v>
      </c>
      <c r="L224" s="263">
        <v>8</v>
      </c>
      <c r="M224" s="260">
        <f t="shared" ref="M224" si="116">H224*K224*L224</f>
        <v>8</v>
      </c>
      <c r="N224" s="260">
        <f t="shared" ref="N224" si="117">(M224/I224)*J224</f>
        <v>30.4</v>
      </c>
      <c r="O224" s="261">
        <f t="shared" ref="O224" si="118">N224*$O$2</f>
        <v>790.4</v>
      </c>
      <c r="P224" s="250">
        <f>VLOOKUP(D224,Forecast!B$1:H$27,7,FALSE)</f>
        <v>8</v>
      </c>
      <c r="Q224" s="265"/>
      <c r="R224" s="261">
        <f t="shared" si="95"/>
        <v>577.6</v>
      </c>
      <c r="S224" s="250">
        <f>VLOOKUP(D224,Forecast!$B$1:$I$27,8,FALSE)</f>
        <v>15</v>
      </c>
      <c r="T224" s="265"/>
      <c r="U224" s="261">
        <f t="shared" si="96"/>
        <v>577.6</v>
      </c>
      <c r="V224" s="250">
        <f>VLOOKUP(D224,Forecast!B$1:J$27,9,FALSE)</f>
        <v>12</v>
      </c>
      <c r="W224" s="265"/>
      <c r="X224" s="261">
        <f t="shared" si="97"/>
        <v>760</v>
      </c>
      <c r="Y224" s="250">
        <f>VLOOKUP(D224,Forecast!B$1:K$27,10,FALSE)</f>
        <v>6</v>
      </c>
      <c r="Z224" s="265"/>
      <c r="AA224" s="261">
        <f t="shared" si="98"/>
        <v>608</v>
      </c>
      <c r="AB224" s="250">
        <f>VLOOKUP(D224,Forecast!B$1:L$27,11,FALSE)</f>
        <v>14</v>
      </c>
      <c r="AC224" s="265"/>
      <c r="AD224" s="261">
        <f t="shared" si="99"/>
        <v>577.6</v>
      </c>
      <c r="AE224" s="250">
        <f>VLOOKUP(D224,Forecast!B$1:M$27,12,FALSE)</f>
        <v>13</v>
      </c>
      <c r="AF224" s="265"/>
      <c r="AG224" s="261">
        <f t="shared" si="100"/>
        <v>729.59999999999991</v>
      </c>
      <c r="AH224" s="250">
        <f>VLOOKUP(D224,Forecast!B$1:N$27,13,FALSE)</f>
        <v>13</v>
      </c>
      <c r="AI224" s="265"/>
      <c r="AJ224" s="266"/>
      <c r="AK224" s="325"/>
    </row>
    <row r="225" spans="2:37" ht="33" hidden="1" customHeight="1">
      <c r="B225" s="334"/>
      <c r="C225" s="257" t="s">
        <v>192</v>
      </c>
      <c r="D225" s="286" t="s">
        <v>257</v>
      </c>
      <c r="E225" s="284" t="s">
        <v>108</v>
      </c>
      <c r="F225" s="285" t="s">
        <v>56</v>
      </c>
      <c r="G225" s="285" t="s">
        <v>56</v>
      </c>
      <c r="H225" s="286">
        <v>1</v>
      </c>
      <c r="I225" s="319">
        <v>0.25</v>
      </c>
      <c r="J225" s="271">
        <v>0.95</v>
      </c>
      <c r="K225" s="263">
        <v>1</v>
      </c>
      <c r="L225" s="263">
        <v>8</v>
      </c>
      <c r="M225" s="260">
        <f t="shared" si="101"/>
        <v>8</v>
      </c>
      <c r="N225" s="260">
        <f t="shared" si="114"/>
        <v>30.4</v>
      </c>
      <c r="O225" s="261">
        <f t="shared" si="115"/>
        <v>790.4</v>
      </c>
      <c r="P225" s="250">
        <f>VLOOKUP(D225,Forecast!B$1:H$27,7,FALSE)</f>
        <v>0</v>
      </c>
      <c r="Q225" s="265"/>
      <c r="R225" s="261">
        <f t="shared" si="95"/>
        <v>577.6</v>
      </c>
      <c r="S225" s="250">
        <f>VLOOKUP(D225,Forecast!$B$1:$I$27,8,FALSE)</f>
        <v>64</v>
      </c>
      <c r="T225" s="265"/>
      <c r="U225" s="261">
        <f t="shared" si="96"/>
        <v>577.6</v>
      </c>
      <c r="V225" s="250">
        <f>VLOOKUP(D225,Forecast!B$1:J$27,9,FALSE)</f>
        <v>32</v>
      </c>
      <c r="W225" s="265"/>
      <c r="X225" s="261">
        <f t="shared" si="97"/>
        <v>760</v>
      </c>
      <c r="Y225" s="250">
        <f>VLOOKUP(D225,Forecast!B$1:K$27,10,FALSE)</f>
        <v>24</v>
      </c>
      <c r="Z225" s="265"/>
      <c r="AA225" s="261">
        <f t="shared" si="98"/>
        <v>608</v>
      </c>
      <c r="AB225" s="250">
        <f>VLOOKUP(D225,Forecast!B$1:L$27,11,FALSE)</f>
        <v>42</v>
      </c>
      <c r="AC225" s="265"/>
      <c r="AD225" s="261">
        <f t="shared" si="99"/>
        <v>577.6</v>
      </c>
      <c r="AE225" s="250">
        <f>VLOOKUP(D225,Forecast!B$1:M$27,12,FALSE)</f>
        <v>42</v>
      </c>
      <c r="AF225" s="265"/>
      <c r="AG225" s="261">
        <f t="shared" si="100"/>
        <v>729.59999999999991</v>
      </c>
      <c r="AH225" s="250">
        <f>VLOOKUP(D225,Forecast!B$1:N$27,13,FALSE)</f>
        <v>42</v>
      </c>
      <c r="AI225" s="265"/>
      <c r="AJ225" s="266"/>
      <c r="AK225" s="325"/>
    </row>
    <row r="226" spans="2:37" ht="33" hidden="1" customHeight="1">
      <c r="B226" s="334"/>
      <c r="C226" s="257" t="s">
        <v>192</v>
      </c>
      <c r="D226" s="295" t="s">
        <v>275</v>
      </c>
      <c r="E226" s="284" t="s">
        <v>108</v>
      </c>
      <c r="F226" s="285" t="s">
        <v>56</v>
      </c>
      <c r="G226" s="285" t="s">
        <v>56</v>
      </c>
      <c r="H226" s="293">
        <v>1</v>
      </c>
      <c r="I226" s="319">
        <v>0.25</v>
      </c>
      <c r="J226" s="271">
        <v>0.95</v>
      </c>
      <c r="K226" s="263">
        <v>1</v>
      </c>
      <c r="L226" s="263">
        <v>8</v>
      </c>
      <c r="M226" s="260">
        <f t="shared" ref="M226" si="119">H226*K226*L226</f>
        <v>8</v>
      </c>
      <c r="N226" s="260">
        <f t="shared" ref="N226" si="120">(M226/I226)*J226</f>
        <v>30.4</v>
      </c>
      <c r="O226" s="261">
        <f t="shared" ref="O226" si="121">N226*$O$2</f>
        <v>790.4</v>
      </c>
      <c r="P226" s="250">
        <f>VLOOKUP(D226,Forecast!B$1:H$27,7,FALSE)</f>
        <v>0</v>
      </c>
      <c r="Q226" s="265"/>
      <c r="R226" s="261">
        <f t="shared" si="95"/>
        <v>577.6</v>
      </c>
      <c r="S226" s="250">
        <f>VLOOKUP(D226,Forecast!$B$1:$I$27,8,FALSE)</f>
        <v>21</v>
      </c>
      <c r="T226" s="265"/>
      <c r="U226" s="261">
        <f t="shared" si="96"/>
        <v>577.6</v>
      </c>
      <c r="V226" s="250">
        <f>VLOOKUP(D226,Forecast!B$1:J$27,9,FALSE)</f>
        <v>16</v>
      </c>
      <c r="W226" s="265"/>
      <c r="X226" s="261">
        <f t="shared" si="97"/>
        <v>760</v>
      </c>
      <c r="Y226" s="250">
        <f>VLOOKUP(D226,Forecast!B$1:K$27,10,FALSE)</f>
        <v>12</v>
      </c>
      <c r="Z226" s="265"/>
      <c r="AA226" s="261">
        <f t="shared" si="98"/>
        <v>608</v>
      </c>
      <c r="AB226" s="250">
        <f>VLOOKUP(D226,Forecast!B$1:L$27,11,FALSE)</f>
        <v>25</v>
      </c>
      <c r="AC226" s="265"/>
      <c r="AD226" s="261">
        <f t="shared" si="99"/>
        <v>577.6</v>
      </c>
      <c r="AE226" s="250">
        <f>VLOOKUP(D226,Forecast!B$1:M$27,12,FALSE)</f>
        <v>24</v>
      </c>
      <c r="AF226" s="265"/>
      <c r="AG226" s="261">
        <f t="shared" si="100"/>
        <v>729.59999999999991</v>
      </c>
      <c r="AH226" s="250">
        <f>VLOOKUP(D226,Forecast!B$1:N$27,13,FALSE)</f>
        <v>24</v>
      </c>
      <c r="AI226" s="265"/>
      <c r="AJ226" s="266"/>
      <c r="AK226" s="325"/>
    </row>
    <row r="227" spans="2:37" ht="33" hidden="1" customHeight="1">
      <c r="B227" s="334"/>
      <c r="C227" s="257" t="s">
        <v>192</v>
      </c>
      <c r="D227" s="286" t="s">
        <v>259</v>
      </c>
      <c r="E227" s="284" t="s">
        <v>108</v>
      </c>
      <c r="F227" s="285" t="s">
        <v>56</v>
      </c>
      <c r="G227" s="285" t="s">
        <v>56</v>
      </c>
      <c r="H227" s="286">
        <v>1</v>
      </c>
      <c r="I227" s="319">
        <v>0.25</v>
      </c>
      <c r="J227" s="271">
        <v>0.95</v>
      </c>
      <c r="K227" s="263">
        <v>1</v>
      </c>
      <c r="L227" s="263">
        <v>8</v>
      </c>
      <c r="M227" s="260">
        <f t="shared" si="101"/>
        <v>8</v>
      </c>
      <c r="N227" s="260">
        <f t="shared" si="114"/>
        <v>30.4</v>
      </c>
      <c r="O227" s="261">
        <f t="shared" si="115"/>
        <v>790.4</v>
      </c>
      <c r="P227" s="250">
        <f>VLOOKUP(D227,Forecast!B$1:H$27,7,FALSE)</f>
        <v>16</v>
      </c>
      <c r="Q227" s="265"/>
      <c r="R227" s="261">
        <f t="shared" si="95"/>
        <v>577.6</v>
      </c>
      <c r="S227" s="250">
        <f>VLOOKUP(D227,Forecast!$B$1:$I$27,8,FALSE)</f>
        <v>9</v>
      </c>
      <c r="T227" s="265"/>
      <c r="U227" s="261">
        <f t="shared" si="96"/>
        <v>577.6</v>
      </c>
      <c r="V227" s="250">
        <f>VLOOKUP(D227,Forecast!B$1:J$27,9,FALSE)</f>
        <v>0</v>
      </c>
      <c r="W227" s="265"/>
      <c r="X227" s="261">
        <f t="shared" si="97"/>
        <v>760</v>
      </c>
      <c r="Y227" s="250">
        <f>VLOOKUP(D227,Forecast!B$1:K$27,10,FALSE)</f>
        <v>0</v>
      </c>
      <c r="Z227" s="265"/>
      <c r="AA227" s="261">
        <f t="shared" si="98"/>
        <v>608</v>
      </c>
      <c r="AB227" s="250">
        <f>VLOOKUP(D227,Forecast!B$1:L$27,11,FALSE)</f>
        <v>4</v>
      </c>
      <c r="AC227" s="265"/>
      <c r="AD227" s="261">
        <f t="shared" si="99"/>
        <v>577.6</v>
      </c>
      <c r="AE227" s="250">
        <f>VLOOKUP(D227,Forecast!B$1:M$27,12,FALSE)</f>
        <v>3</v>
      </c>
      <c r="AF227" s="265"/>
      <c r="AG227" s="261">
        <f t="shared" si="100"/>
        <v>729.59999999999991</v>
      </c>
      <c r="AH227" s="250">
        <f>VLOOKUP(D227,Forecast!B$1:N$27,13,FALSE)</f>
        <v>3</v>
      </c>
      <c r="AI227" s="265"/>
      <c r="AJ227" s="266"/>
      <c r="AK227" s="325"/>
    </row>
    <row r="228" spans="2:37" ht="33" customHeight="1">
      <c r="B228" s="334"/>
      <c r="C228" s="257" t="s">
        <v>192</v>
      </c>
      <c r="D228" s="296" t="s">
        <v>249</v>
      </c>
      <c r="E228" s="284" t="s">
        <v>109</v>
      </c>
      <c r="F228" s="285" t="s">
        <v>54</v>
      </c>
      <c r="G228" s="285" t="s">
        <v>54</v>
      </c>
      <c r="H228" s="286">
        <v>16</v>
      </c>
      <c r="I228" s="273">
        <v>3</v>
      </c>
      <c r="J228" s="271">
        <v>0.85</v>
      </c>
      <c r="K228" s="263">
        <v>1</v>
      </c>
      <c r="L228" s="263">
        <v>8</v>
      </c>
      <c r="M228" s="260">
        <f t="shared" si="101"/>
        <v>128</v>
      </c>
      <c r="N228" s="260">
        <f t="shared" ref="N228:N269" si="122">(M228/I228*J228)</f>
        <v>36.266666666666666</v>
      </c>
      <c r="O228" s="261">
        <f t="shared" si="115"/>
        <v>942.93333333333328</v>
      </c>
      <c r="P228" s="250">
        <f>VLOOKUP(D228,Forecast!B$1:H$27,7,FALSE)</f>
        <v>95</v>
      </c>
      <c r="Q228" s="274">
        <f>SUM(P228:P234)/O228</f>
        <v>0.84629524886877838</v>
      </c>
      <c r="R228" s="261">
        <f t="shared" si="95"/>
        <v>689.06666666666661</v>
      </c>
      <c r="S228" s="250">
        <f>VLOOKUP(D228,Forecast!$B$1:$I$27,8,FALSE)</f>
        <v>131</v>
      </c>
      <c r="T228" s="274">
        <f>SUM(S228:S234)/R228</f>
        <v>1.0390866873065017</v>
      </c>
      <c r="U228" s="261">
        <f t="shared" si="96"/>
        <v>689.06666666666661</v>
      </c>
      <c r="V228" s="250">
        <f>VLOOKUP(D228,Forecast!B$1:J$27,9,FALSE)</f>
        <v>96</v>
      </c>
      <c r="W228" s="274">
        <f>SUM(V228:V234)/U228</f>
        <v>0.7720588235294118</v>
      </c>
      <c r="X228" s="261">
        <f t="shared" si="97"/>
        <v>906.66666666666663</v>
      </c>
      <c r="Y228" s="250">
        <f>VLOOKUP(D228,Forecast!B$1:K$27,10,FALSE)</f>
        <v>96</v>
      </c>
      <c r="Z228" s="274">
        <f>SUM(Y228:Y234)/X228</f>
        <v>0.56691176470588234</v>
      </c>
      <c r="AA228" s="261">
        <f t="shared" si="98"/>
        <v>725.33333333333326</v>
      </c>
      <c r="AB228" s="250">
        <f>VLOOKUP(D228,Forecast!B$1:L$27,11,FALSE)</f>
        <v>28</v>
      </c>
      <c r="AC228" s="274">
        <f>SUM(AB228:AB234)/AA228</f>
        <v>0.73897058823529416</v>
      </c>
      <c r="AD228" s="261">
        <f t="shared" si="99"/>
        <v>689.06666666666661</v>
      </c>
      <c r="AE228" s="250">
        <f>VLOOKUP(D228,Forecast!B$1:M$27,12,FALSE)</f>
        <v>28</v>
      </c>
      <c r="AF228" s="274">
        <f>SUM(AE228:AE234)/AD228</f>
        <v>0.7720588235294118</v>
      </c>
      <c r="AG228" s="261">
        <f t="shared" si="100"/>
        <v>870.4</v>
      </c>
      <c r="AH228" s="250">
        <f>VLOOKUP(D228,Forecast!B$1:N$27,13,FALSE)</f>
        <v>28</v>
      </c>
      <c r="AI228" s="274">
        <f>SUM(AH228:AH234)/AG228</f>
        <v>0.61121323529411764</v>
      </c>
      <c r="AJ228" s="218" t="s">
        <v>240</v>
      </c>
      <c r="AK228" s="325"/>
    </row>
    <row r="229" spans="2:37" ht="33" hidden="1" customHeight="1">
      <c r="B229" s="334"/>
      <c r="C229" s="257" t="s">
        <v>192</v>
      </c>
      <c r="D229" s="286">
        <v>186248900</v>
      </c>
      <c r="E229" s="284" t="s">
        <v>109</v>
      </c>
      <c r="F229" s="285" t="s">
        <v>54</v>
      </c>
      <c r="G229" s="285" t="s">
        <v>54</v>
      </c>
      <c r="H229" s="286">
        <v>16</v>
      </c>
      <c r="I229" s="273">
        <v>3</v>
      </c>
      <c r="J229" s="271">
        <v>0.85</v>
      </c>
      <c r="K229" s="263">
        <v>1</v>
      </c>
      <c r="L229" s="263">
        <v>8</v>
      </c>
      <c r="M229" s="260">
        <f t="shared" si="101"/>
        <v>128</v>
      </c>
      <c r="N229" s="260">
        <f t="shared" si="122"/>
        <v>36.266666666666666</v>
      </c>
      <c r="O229" s="261">
        <f t="shared" si="115"/>
        <v>942.93333333333328</v>
      </c>
      <c r="P229" s="250">
        <f>VLOOKUP(D229,Forecast!B$1:H$27,7,FALSE)</f>
        <v>575</v>
      </c>
      <c r="Q229" s="265"/>
      <c r="R229" s="261">
        <f t="shared" si="95"/>
        <v>689.06666666666661</v>
      </c>
      <c r="S229" s="250">
        <f>VLOOKUP(D229,Forecast!$B$1:$I$27,8,FALSE)</f>
        <v>364</v>
      </c>
      <c r="T229" s="265"/>
      <c r="U229" s="261">
        <f t="shared" si="96"/>
        <v>689.06666666666661</v>
      </c>
      <c r="V229" s="250">
        <f>VLOOKUP(D229,Forecast!B$1:J$27,9,FALSE)</f>
        <v>288</v>
      </c>
      <c r="W229" s="265"/>
      <c r="X229" s="261">
        <f t="shared" si="97"/>
        <v>906.66666666666663</v>
      </c>
      <c r="Y229" s="250">
        <f>VLOOKUP(D229,Forecast!B$1:K$27,10,FALSE)</f>
        <v>288</v>
      </c>
      <c r="Z229" s="265"/>
      <c r="AA229" s="261">
        <f t="shared" si="98"/>
        <v>725.33333333333326</v>
      </c>
      <c r="AB229" s="250">
        <f>VLOOKUP(D229,Forecast!B$1:L$27,11,FALSE)</f>
        <v>325</v>
      </c>
      <c r="AC229" s="265"/>
      <c r="AD229" s="261">
        <f t="shared" si="99"/>
        <v>689.06666666666661</v>
      </c>
      <c r="AE229" s="250">
        <f>VLOOKUP(D229,Forecast!B$1:M$27,12,FALSE)</f>
        <v>324</v>
      </c>
      <c r="AF229" s="265"/>
      <c r="AG229" s="261">
        <f t="shared" si="100"/>
        <v>870.4</v>
      </c>
      <c r="AH229" s="250">
        <f>VLOOKUP(D229,Forecast!B$1:N$27,13,FALSE)</f>
        <v>324</v>
      </c>
      <c r="AI229" s="265"/>
      <c r="AJ229" s="266"/>
      <c r="AK229" s="325"/>
    </row>
    <row r="230" spans="2:37" ht="33" hidden="1" customHeight="1">
      <c r="B230" s="334"/>
      <c r="C230" s="257" t="s">
        <v>192</v>
      </c>
      <c r="D230" s="286" t="s">
        <v>252</v>
      </c>
      <c r="E230" s="284" t="s">
        <v>109</v>
      </c>
      <c r="F230" s="285" t="s">
        <v>54</v>
      </c>
      <c r="G230" s="285" t="s">
        <v>54</v>
      </c>
      <c r="H230" s="286">
        <v>16</v>
      </c>
      <c r="I230" s="273">
        <v>3</v>
      </c>
      <c r="J230" s="271">
        <v>0.85</v>
      </c>
      <c r="K230" s="263">
        <v>1</v>
      </c>
      <c r="L230" s="263">
        <v>8</v>
      </c>
      <c r="M230" s="260">
        <f t="shared" si="101"/>
        <v>128</v>
      </c>
      <c r="N230" s="260">
        <f t="shared" si="122"/>
        <v>36.266666666666666</v>
      </c>
      <c r="O230" s="261">
        <f t="shared" si="115"/>
        <v>942.93333333333328</v>
      </c>
      <c r="P230" s="250">
        <f>VLOOKUP(D230,Forecast!B$1:H$27,7,FALSE)</f>
        <v>104</v>
      </c>
      <c r="Q230" s="265"/>
      <c r="R230" s="261">
        <f t="shared" si="95"/>
        <v>689.06666666666661</v>
      </c>
      <c r="S230" s="250">
        <f>VLOOKUP(D230,Forecast!$B$1:$I$27,8,FALSE)</f>
        <v>112</v>
      </c>
      <c r="T230" s="265"/>
      <c r="U230" s="261">
        <f t="shared" si="96"/>
        <v>689.06666666666661</v>
      </c>
      <c r="V230" s="250">
        <f>VLOOKUP(D230,Forecast!B$1:J$27,9,FALSE)</f>
        <v>88</v>
      </c>
      <c r="W230" s="265"/>
      <c r="X230" s="261">
        <f t="shared" si="97"/>
        <v>906.66666666666663</v>
      </c>
      <c r="Y230" s="250">
        <f>VLOOKUP(D230,Forecast!B$1:K$27,10,FALSE)</f>
        <v>88</v>
      </c>
      <c r="Z230" s="265"/>
      <c r="AA230" s="261">
        <f t="shared" si="98"/>
        <v>725.33333333333326</v>
      </c>
      <c r="AB230" s="250">
        <f>VLOOKUP(D230,Forecast!B$1:L$27,11,FALSE)</f>
        <v>98</v>
      </c>
      <c r="AC230" s="265"/>
      <c r="AD230" s="261">
        <f t="shared" si="99"/>
        <v>689.06666666666661</v>
      </c>
      <c r="AE230" s="250">
        <f>VLOOKUP(D230,Forecast!B$1:M$27,12,FALSE)</f>
        <v>98</v>
      </c>
      <c r="AF230" s="265"/>
      <c r="AG230" s="261">
        <f t="shared" si="100"/>
        <v>870.4</v>
      </c>
      <c r="AH230" s="250">
        <f>VLOOKUP(D230,Forecast!B$1:N$27,13,FALSE)</f>
        <v>98</v>
      </c>
      <c r="AI230" s="265"/>
      <c r="AJ230" s="266"/>
      <c r="AK230" s="325"/>
    </row>
    <row r="231" spans="2:37" ht="33" hidden="1" customHeight="1">
      <c r="B231" s="334"/>
      <c r="C231" s="257" t="s">
        <v>192</v>
      </c>
      <c r="D231" s="286" t="s">
        <v>261</v>
      </c>
      <c r="E231" s="284" t="s">
        <v>109</v>
      </c>
      <c r="F231" s="285" t="s">
        <v>54</v>
      </c>
      <c r="G231" s="285" t="s">
        <v>54</v>
      </c>
      <c r="H231" s="286">
        <v>16</v>
      </c>
      <c r="I231" s="273">
        <v>3</v>
      </c>
      <c r="J231" s="271">
        <v>0.85</v>
      </c>
      <c r="K231" s="263">
        <v>1</v>
      </c>
      <c r="L231" s="263">
        <v>8</v>
      </c>
      <c r="M231" s="260">
        <f t="shared" ref="M231" si="123">H231*K231*L231</f>
        <v>128</v>
      </c>
      <c r="N231" s="260">
        <f t="shared" ref="N231" si="124">(M231/I231*J231)</f>
        <v>36.266666666666666</v>
      </c>
      <c r="O231" s="261">
        <f t="shared" ref="O231" si="125">N231*$O$2</f>
        <v>942.93333333333328</v>
      </c>
      <c r="P231" s="250">
        <f>VLOOKUP(D231,Forecast!B$1:H$27,7,FALSE)</f>
        <v>8</v>
      </c>
      <c r="Q231" s="265"/>
      <c r="R231" s="261">
        <f t="shared" si="95"/>
        <v>689.06666666666661</v>
      </c>
      <c r="S231" s="250">
        <f>VLOOKUP(D231,Forecast!$B$1:$I$27,8,FALSE)</f>
        <v>15</v>
      </c>
      <c r="T231" s="265"/>
      <c r="U231" s="261">
        <f t="shared" si="96"/>
        <v>689.06666666666661</v>
      </c>
      <c r="V231" s="250">
        <f>VLOOKUP(D231,Forecast!B$1:J$27,9,FALSE)</f>
        <v>12</v>
      </c>
      <c r="W231" s="265"/>
      <c r="X231" s="261">
        <f t="shared" si="97"/>
        <v>906.66666666666663</v>
      </c>
      <c r="Y231" s="250">
        <f>VLOOKUP(D231,Forecast!B$1:K$27,10,FALSE)</f>
        <v>6</v>
      </c>
      <c r="Z231" s="265"/>
      <c r="AA231" s="261">
        <f t="shared" si="98"/>
        <v>725.33333333333326</v>
      </c>
      <c r="AB231" s="250">
        <f>VLOOKUP(D231,Forecast!B$1:L$27,11,FALSE)</f>
        <v>14</v>
      </c>
      <c r="AC231" s="265"/>
      <c r="AD231" s="261">
        <f t="shared" si="99"/>
        <v>689.06666666666661</v>
      </c>
      <c r="AE231" s="250">
        <f>VLOOKUP(D231,Forecast!B$1:M$27,12,FALSE)</f>
        <v>13</v>
      </c>
      <c r="AF231" s="265"/>
      <c r="AG231" s="261">
        <f t="shared" si="100"/>
        <v>870.4</v>
      </c>
      <c r="AH231" s="250">
        <f>VLOOKUP(D231,Forecast!B$1:N$27,13,FALSE)</f>
        <v>13</v>
      </c>
      <c r="AI231" s="265"/>
      <c r="AJ231" s="266"/>
      <c r="AK231" s="325"/>
    </row>
    <row r="232" spans="2:37" ht="33" hidden="1" customHeight="1">
      <c r="B232" s="334"/>
      <c r="C232" s="257" t="s">
        <v>192</v>
      </c>
      <c r="D232" s="286" t="s">
        <v>257</v>
      </c>
      <c r="E232" s="284" t="s">
        <v>109</v>
      </c>
      <c r="F232" s="285" t="s">
        <v>54</v>
      </c>
      <c r="G232" s="285" t="s">
        <v>54</v>
      </c>
      <c r="H232" s="286">
        <v>16</v>
      </c>
      <c r="I232" s="273">
        <v>3</v>
      </c>
      <c r="J232" s="271">
        <v>0.85</v>
      </c>
      <c r="K232" s="263">
        <v>1</v>
      </c>
      <c r="L232" s="263">
        <v>8</v>
      </c>
      <c r="M232" s="260">
        <f t="shared" si="101"/>
        <v>128</v>
      </c>
      <c r="N232" s="260">
        <f t="shared" si="122"/>
        <v>36.266666666666666</v>
      </c>
      <c r="O232" s="261">
        <f t="shared" si="115"/>
        <v>942.93333333333328</v>
      </c>
      <c r="P232" s="250">
        <f>VLOOKUP(D232,Forecast!B$1:H$27,7,FALSE)</f>
        <v>0</v>
      </c>
      <c r="Q232" s="265"/>
      <c r="R232" s="261">
        <f t="shared" si="95"/>
        <v>689.06666666666661</v>
      </c>
      <c r="S232" s="250">
        <f>VLOOKUP(D232,Forecast!$B$1:$I$27,8,FALSE)</f>
        <v>64</v>
      </c>
      <c r="T232" s="265"/>
      <c r="U232" s="261">
        <f t="shared" si="96"/>
        <v>689.06666666666661</v>
      </c>
      <c r="V232" s="250">
        <f>VLOOKUP(D232,Forecast!B$1:J$27,9,FALSE)</f>
        <v>32</v>
      </c>
      <c r="W232" s="265"/>
      <c r="X232" s="261">
        <f t="shared" si="97"/>
        <v>906.66666666666663</v>
      </c>
      <c r="Y232" s="250">
        <f>VLOOKUP(D232,Forecast!B$1:K$27,10,FALSE)</f>
        <v>24</v>
      </c>
      <c r="Z232" s="265"/>
      <c r="AA232" s="261">
        <f t="shared" si="98"/>
        <v>725.33333333333326</v>
      </c>
      <c r="AB232" s="250">
        <f>VLOOKUP(D232,Forecast!B$1:L$27,11,FALSE)</f>
        <v>42</v>
      </c>
      <c r="AC232" s="265"/>
      <c r="AD232" s="261">
        <f t="shared" si="99"/>
        <v>689.06666666666661</v>
      </c>
      <c r="AE232" s="250">
        <f>VLOOKUP(D232,Forecast!B$1:M$27,12,FALSE)</f>
        <v>42</v>
      </c>
      <c r="AF232" s="265"/>
      <c r="AG232" s="261">
        <f t="shared" si="100"/>
        <v>870.4</v>
      </c>
      <c r="AH232" s="250">
        <f>VLOOKUP(D232,Forecast!B$1:N$27,13,FALSE)</f>
        <v>42</v>
      </c>
      <c r="AI232" s="265"/>
      <c r="AJ232" s="266"/>
      <c r="AK232" s="325"/>
    </row>
    <row r="233" spans="2:37" ht="33" hidden="1" customHeight="1">
      <c r="B233" s="334"/>
      <c r="C233" s="257" t="s">
        <v>192</v>
      </c>
      <c r="D233" s="295" t="s">
        <v>275</v>
      </c>
      <c r="E233" s="284" t="s">
        <v>109</v>
      </c>
      <c r="F233" s="285" t="s">
        <v>54</v>
      </c>
      <c r="G233" s="285" t="s">
        <v>54</v>
      </c>
      <c r="H233" s="293">
        <v>16</v>
      </c>
      <c r="I233" s="273">
        <v>3</v>
      </c>
      <c r="J233" s="271">
        <v>0.85</v>
      </c>
      <c r="K233" s="263">
        <v>1</v>
      </c>
      <c r="L233" s="263">
        <v>8</v>
      </c>
      <c r="M233" s="260">
        <f t="shared" ref="M233" si="126">H233*K233*L233</f>
        <v>128</v>
      </c>
      <c r="N233" s="260">
        <f t="shared" ref="N233" si="127">(M233/I233*J233)</f>
        <v>36.266666666666666</v>
      </c>
      <c r="O233" s="261">
        <f t="shared" ref="O233" si="128">N233*$O$2</f>
        <v>942.93333333333328</v>
      </c>
      <c r="P233" s="250">
        <f>VLOOKUP(D233,Forecast!B$1:H$27,7,FALSE)</f>
        <v>0</v>
      </c>
      <c r="Q233" s="265"/>
      <c r="R233" s="261">
        <f t="shared" si="95"/>
        <v>689.06666666666661</v>
      </c>
      <c r="S233" s="250">
        <f>VLOOKUP(D233,Forecast!$B$1:$I$27,8,FALSE)</f>
        <v>21</v>
      </c>
      <c r="T233" s="265"/>
      <c r="U233" s="261">
        <f t="shared" si="96"/>
        <v>689.06666666666661</v>
      </c>
      <c r="V233" s="250">
        <f>VLOOKUP(D233,Forecast!B$1:J$27,9,FALSE)</f>
        <v>16</v>
      </c>
      <c r="W233" s="265"/>
      <c r="X233" s="261">
        <f t="shared" si="97"/>
        <v>906.66666666666663</v>
      </c>
      <c r="Y233" s="250">
        <f>VLOOKUP(D233,Forecast!B$1:K$27,10,FALSE)</f>
        <v>12</v>
      </c>
      <c r="Z233" s="265"/>
      <c r="AA233" s="261">
        <f t="shared" si="98"/>
        <v>725.33333333333326</v>
      </c>
      <c r="AB233" s="250">
        <f>VLOOKUP(D233,Forecast!B$1:L$27,11,FALSE)</f>
        <v>25</v>
      </c>
      <c r="AC233" s="265"/>
      <c r="AD233" s="261">
        <f t="shared" si="99"/>
        <v>689.06666666666661</v>
      </c>
      <c r="AE233" s="250">
        <f>VLOOKUP(D233,Forecast!B$1:M$27,12,FALSE)</f>
        <v>24</v>
      </c>
      <c r="AF233" s="265"/>
      <c r="AG233" s="261">
        <f t="shared" si="100"/>
        <v>870.4</v>
      </c>
      <c r="AH233" s="250">
        <f>VLOOKUP(D233,Forecast!B$1:N$27,13,FALSE)</f>
        <v>24</v>
      </c>
      <c r="AI233" s="265"/>
      <c r="AJ233" s="266"/>
      <c r="AK233" s="325"/>
    </row>
    <row r="234" spans="2:37" ht="33" hidden="1" customHeight="1">
      <c r="B234" s="334"/>
      <c r="C234" s="257" t="s">
        <v>192</v>
      </c>
      <c r="D234" s="286" t="s">
        <v>259</v>
      </c>
      <c r="E234" s="284" t="s">
        <v>109</v>
      </c>
      <c r="F234" s="285" t="s">
        <v>54</v>
      </c>
      <c r="G234" s="285" t="s">
        <v>54</v>
      </c>
      <c r="H234" s="286">
        <v>16</v>
      </c>
      <c r="I234" s="273">
        <v>3</v>
      </c>
      <c r="J234" s="271">
        <v>0.85</v>
      </c>
      <c r="K234" s="263">
        <v>1</v>
      </c>
      <c r="L234" s="263">
        <v>8</v>
      </c>
      <c r="M234" s="260">
        <f t="shared" si="101"/>
        <v>128</v>
      </c>
      <c r="N234" s="260">
        <f t="shared" si="122"/>
        <v>36.266666666666666</v>
      </c>
      <c r="O234" s="261">
        <f t="shared" si="115"/>
        <v>942.93333333333328</v>
      </c>
      <c r="P234" s="250">
        <f>VLOOKUP(D234,Forecast!B$1:H$27,7,FALSE)</f>
        <v>16</v>
      </c>
      <c r="Q234" s="265"/>
      <c r="R234" s="261">
        <f t="shared" si="95"/>
        <v>689.06666666666661</v>
      </c>
      <c r="S234" s="250">
        <f>VLOOKUP(D234,Forecast!$B$1:$I$27,8,FALSE)</f>
        <v>9</v>
      </c>
      <c r="T234" s="265"/>
      <c r="U234" s="261">
        <f t="shared" si="96"/>
        <v>689.06666666666661</v>
      </c>
      <c r="V234" s="250">
        <f>VLOOKUP(D234,Forecast!B$1:J$27,9,FALSE)</f>
        <v>0</v>
      </c>
      <c r="W234" s="265"/>
      <c r="X234" s="261">
        <f t="shared" si="97"/>
        <v>906.66666666666663</v>
      </c>
      <c r="Y234" s="250">
        <f>VLOOKUP(D234,Forecast!B$1:K$27,10,FALSE)</f>
        <v>0</v>
      </c>
      <c r="Z234" s="265"/>
      <c r="AA234" s="261">
        <f t="shared" si="98"/>
        <v>725.33333333333326</v>
      </c>
      <c r="AB234" s="250">
        <f>VLOOKUP(D234,Forecast!B$1:L$27,11,FALSE)</f>
        <v>4</v>
      </c>
      <c r="AC234" s="265"/>
      <c r="AD234" s="261">
        <f t="shared" si="99"/>
        <v>689.06666666666661</v>
      </c>
      <c r="AE234" s="250">
        <f>VLOOKUP(D234,Forecast!B$1:M$27,12,FALSE)</f>
        <v>3</v>
      </c>
      <c r="AF234" s="265"/>
      <c r="AG234" s="261">
        <f t="shared" si="100"/>
        <v>870.4</v>
      </c>
      <c r="AH234" s="250">
        <f>VLOOKUP(D234,Forecast!B$1:N$27,13,FALSE)</f>
        <v>3</v>
      </c>
      <c r="AI234" s="265"/>
      <c r="AJ234" s="266"/>
      <c r="AK234" s="325"/>
    </row>
    <row r="235" spans="2:37" ht="33" customHeight="1">
      <c r="B235" s="334"/>
      <c r="C235" s="257" t="s">
        <v>192</v>
      </c>
      <c r="D235" s="296" t="s">
        <v>250</v>
      </c>
      <c r="E235" s="361" t="s">
        <v>110</v>
      </c>
      <c r="F235" s="285" t="s">
        <v>57</v>
      </c>
      <c r="G235" s="285" t="s">
        <v>57</v>
      </c>
      <c r="H235" s="286">
        <v>1</v>
      </c>
      <c r="I235" s="319">
        <v>0.25</v>
      </c>
      <c r="J235" s="271">
        <v>0.9</v>
      </c>
      <c r="K235" s="263">
        <v>1</v>
      </c>
      <c r="L235" s="263">
        <v>8</v>
      </c>
      <c r="M235" s="260">
        <f t="shared" si="101"/>
        <v>8</v>
      </c>
      <c r="N235" s="260">
        <f t="shared" si="122"/>
        <v>28.8</v>
      </c>
      <c r="O235" s="261">
        <f t="shared" si="115"/>
        <v>748.80000000000007</v>
      </c>
      <c r="P235" s="250">
        <f>VLOOKUP(D235,Forecast!B$1:H$27,7,FALSE)</f>
        <v>38</v>
      </c>
      <c r="Q235" s="274">
        <f>SUM(P235:P244)/O235</f>
        <v>1.1872329059829059</v>
      </c>
      <c r="R235" s="261">
        <f t="shared" si="95"/>
        <v>547.20000000000005</v>
      </c>
      <c r="S235" s="250">
        <f>VLOOKUP(D235,Forecast!$B$1:$I$27,8,FALSE)</f>
        <v>26</v>
      </c>
      <c r="T235" s="274">
        <f>SUM(S235:S244)/R235</f>
        <v>1.1019736842105263</v>
      </c>
      <c r="U235" s="261">
        <f t="shared" si="96"/>
        <v>547.20000000000005</v>
      </c>
      <c r="V235" s="250">
        <f>VLOOKUP(D235,Forecast!B$1:J$27,9,FALSE)</f>
        <v>16</v>
      </c>
      <c r="W235" s="274">
        <f>SUM(V235:V244)/U235</f>
        <v>0.81871345029239762</v>
      </c>
      <c r="X235" s="261">
        <f t="shared" si="97"/>
        <v>720</v>
      </c>
      <c r="Y235" s="250">
        <f>VLOOKUP(D235,Forecast!B$1:K$27,10,FALSE)</f>
        <v>16</v>
      </c>
      <c r="Z235" s="274">
        <f>SUM(Y235:Y244)/X235</f>
        <v>0.60555555555555551</v>
      </c>
      <c r="AA235" s="261">
        <f t="shared" si="98"/>
        <v>576</v>
      </c>
      <c r="AB235" s="250">
        <f>VLOOKUP(D235,Forecast!B$1:L$27,11,FALSE)</f>
        <v>22</v>
      </c>
      <c r="AC235" s="274">
        <f>SUM(AB235:AB244)/AA235</f>
        <v>0.90104166666666663</v>
      </c>
      <c r="AD235" s="261">
        <f t="shared" si="99"/>
        <v>547.20000000000005</v>
      </c>
      <c r="AE235" s="250">
        <f>VLOOKUP(D235,Forecast!B$1:M$27,12,FALSE)</f>
        <v>22</v>
      </c>
      <c r="AF235" s="274">
        <f>SUM(AE235:AE244)/AD235</f>
        <v>0.94663742690058472</v>
      </c>
      <c r="AG235" s="261">
        <f t="shared" si="100"/>
        <v>691.2</v>
      </c>
      <c r="AH235" s="250">
        <f>VLOOKUP(D235,Forecast!B$1:N$27,13,FALSE)</f>
        <v>22</v>
      </c>
      <c r="AI235" s="274">
        <f>SUM(AH235:AH244)/AG235</f>
        <v>0.74508101851851849</v>
      </c>
      <c r="AJ235" s="218" t="s">
        <v>240</v>
      </c>
      <c r="AK235" s="327" t="s">
        <v>296</v>
      </c>
    </row>
    <row r="236" spans="2:37" ht="33" hidden="1" customHeight="1">
      <c r="B236" s="334"/>
      <c r="C236" s="257" t="s">
        <v>192</v>
      </c>
      <c r="D236" s="286">
        <v>186299800</v>
      </c>
      <c r="E236" s="284" t="s">
        <v>110</v>
      </c>
      <c r="F236" s="285" t="s">
        <v>57</v>
      </c>
      <c r="G236" s="285" t="s">
        <v>57</v>
      </c>
      <c r="H236" s="286">
        <v>1</v>
      </c>
      <c r="I236" s="319">
        <v>0.25</v>
      </c>
      <c r="J236" s="271">
        <v>0.9</v>
      </c>
      <c r="K236" s="263">
        <v>1</v>
      </c>
      <c r="L236" s="263">
        <v>8</v>
      </c>
      <c r="M236" s="260">
        <f t="shared" si="101"/>
        <v>8</v>
      </c>
      <c r="N236" s="260">
        <f t="shared" si="122"/>
        <v>28.8</v>
      </c>
      <c r="O236" s="261">
        <f t="shared" si="115"/>
        <v>748.80000000000007</v>
      </c>
      <c r="P236" s="250">
        <f>VLOOKUP(D236,Forecast!B$1:H$27,7,FALSE)</f>
        <v>438</v>
      </c>
      <c r="Q236" s="265"/>
      <c r="R236" s="261">
        <f t="shared" si="95"/>
        <v>547.20000000000005</v>
      </c>
      <c r="S236" s="250">
        <f>VLOOKUP(D236,Forecast!$B$1:$I$27,8,FALSE)</f>
        <v>232</v>
      </c>
      <c r="T236" s="265"/>
      <c r="U236" s="261">
        <f t="shared" si="96"/>
        <v>547.20000000000005</v>
      </c>
      <c r="V236" s="250">
        <f>VLOOKUP(D236,Forecast!B$1:J$27,9,FALSE)</f>
        <v>184</v>
      </c>
      <c r="W236" s="265"/>
      <c r="X236" s="261">
        <f t="shared" si="97"/>
        <v>720</v>
      </c>
      <c r="Y236" s="250">
        <f>VLOOKUP(D236,Forecast!B$1:K$27,10,FALSE)</f>
        <v>184</v>
      </c>
      <c r="Z236" s="265"/>
      <c r="AA236" s="261">
        <f t="shared" si="98"/>
        <v>576</v>
      </c>
      <c r="AB236" s="250">
        <f>VLOOKUP(D236,Forecast!B$1:L$27,11,FALSE)</f>
        <v>202</v>
      </c>
      <c r="AC236" s="265"/>
      <c r="AD236" s="261">
        <f t="shared" si="99"/>
        <v>547.20000000000005</v>
      </c>
      <c r="AE236" s="250">
        <f>VLOOKUP(D236,Forecast!B$1:M$27,12,FALSE)</f>
        <v>202</v>
      </c>
      <c r="AF236" s="265"/>
      <c r="AG236" s="261">
        <f t="shared" si="100"/>
        <v>691.2</v>
      </c>
      <c r="AH236" s="250">
        <f>VLOOKUP(D236,Forecast!B$1:N$27,13,FALSE)</f>
        <v>202</v>
      </c>
      <c r="AI236" s="265"/>
      <c r="AJ236" s="266"/>
      <c r="AK236" s="325"/>
    </row>
    <row r="237" spans="2:37" ht="33" hidden="1" customHeight="1">
      <c r="B237" s="334"/>
      <c r="C237" s="257" t="s">
        <v>192</v>
      </c>
      <c r="D237" s="286" t="s">
        <v>253</v>
      </c>
      <c r="E237" s="284" t="s">
        <v>110</v>
      </c>
      <c r="F237" s="285" t="s">
        <v>57</v>
      </c>
      <c r="G237" s="285" t="s">
        <v>57</v>
      </c>
      <c r="H237" s="286">
        <v>1</v>
      </c>
      <c r="I237" s="319">
        <v>0.25</v>
      </c>
      <c r="J237" s="271">
        <v>0.9</v>
      </c>
      <c r="K237" s="263">
        <v>1</v>
      </c>
      <c r="L237" s="263">
        <v>8</v>
      </c>
      <c r="M237" s="260">
        <f t="shared" si="101"/>
        <v>8</v>
      </c>
      <c r="N237" s="260">
        <f t="shared" si="122"/>
        <v>28.8</v>
      </c>
      <c r="O237" s="261">
        <f t="shared" si="115"/>
        <v>748.80000000000007</v>
      </c>
      <c r="P237" s="250">
        <f>VLOOKUP(D237,Forecast!B$1:H$27,7,FALSE)</f>
        <v>146</v>
      </c>
      <c r="Q237" s="265"/>
      <c r="R237" s="261">
        <f t="shared" si="95"/>
        <v>547.20000000000005</v>
      </c>
      <c r="S237" s="250">
        <f>VLOOKUP(D237,Forecast!$B$1:$I$27,8,FALSE)</f>
        <v>112</v>
      </c>
      <c r="T237" s="265"/>
      <c r="U237" s="261">
        <f t="shared" si="96"/>
        <v>547.20000000000005</v>
      </c>
      <c r="V237" s="250">
        <f>VLOOKUP(D237,Forecast!B$1:J$27,9,FALSE)</f>
        <v>88</v>
      </c>
      <c r="W237" s="265"/>
      <c r="X237" s="261">
        <f t="shared" si="97"/>
        <v>720</v>
      </c>
      <c r="Y237" s="250">
        <f>VLOOKUP(D237,Forecast!B$1:K$27,10,FALSE)</f>
        <v>72</v>
      </c>
      <c r="Z237" s="265"/>
      <c r="AA237" s="261">
        <f t="shared" si="98"/>
        <v>576</v>
      </c>
      <c r="AB237" s="250">
        <f>VLOOKUP(D237,Forecast!B$1:L$27,11,FALSE)</f>
        <v>95</v>
      </c>
      <c r="AC237" s="265"/>
      <c r="AD237" s="261">
        <f t="shared" si="99"/>
        <v>547.20000000000005</v>
      </c>
      <c r="AE237" s="250">
        <f>VLOOKUP(D237,Forecast!B$1:M$27,12,FALSE)</f>
        <v>95</v>
      </c>
      <c r="AF237" s="265"/>
      <c r="AG237" s="261">
        <f t="shared" si="100"/>
        <v>691.2</v>
      </c>
      <c r="AH237" s="250">
        <f>VLOOKUP(D237,Forecast!B$1:N$27,13,FALSE)</f>
        <v>95</v>
      </c>
      <c r="AI237" s="265"/>
      <c r="AJ237" s="266"/>
      <c r="AK237" s="325"/>
    </row>
    <row r="238" spans="2:37" ht="33" hidden="1" customHeight="1">
      <c r="B238" s="334"/>
      <c r="C238" s="257" t="s">
        <v>192</v>
      </c>
      <c r="D238" s="286" t="s">
        <v>254</v>
      </c>
      <c r="E238" s="284" t="s">
        <v>110</v>
      </c>
      <c r="F238" s="285" t="s">
        <v>57</v>
      </c>
      <c r="G238" s="285" t="s">
        <v>57</v>
      </c>
      <c r="H238" s="286">
        <v>1</v>
      </c>
      <c r="I238" s="319">
        <v>0.25</v>
      </c>
      <c r="J238" s="271">
        <v>0.9</v>
      </c>
      <c r="K238" s="263">
        <v>1</v>
      </c>
      <c r="L238" s="263">
        <v>8</v>
      </c>
      <c r="M238" s="260">
        <f t="shared" si="101"/>
        <v>8</v>
      </c>
      <c r="N238" s="260">
        <f t="shared" si="122"/>
        <v>28.8</v>
      </c>
      <c r="O238" s="261">
        <f t="shared" si="115"/>
        <v>748.80000000000007</v>
      </c>
      <c r="P238" s="250">
        <f>VLOOKUP(D238,Forecast!B$1:H$27,7,FALSE)</f>
        <v>212</v>
      </c>
      <c r="Q238" s="265"/>
      <c r="R238" s="261">
        <f t="shared" si="95"/>
        <v>547.20000000000005</v>
      </c>
      <c r="S238" s="250">
        <f>VLOOKUP(D238,Forecast!$B$1:$I$27,8,FALSE)</f>
        <v>116</v>
      </c>
      <c r="T238" s="265"/>
      <c r="U238" s="261">
        <f t="shared" si="96"/>
        <v>547.20000000000005</v>
      </c>
      <c r="V238" s="250">
        <f>VLOOKUP(D238,Forecast!B$1:J$27,9,FALSE)</f>
        <v>88</v>
      </c>
      <c r="W238" s="265"/>
      <c r="X238" s="261">
        <f t="shared" si="97"/>
        <v>720</v>
      </c>
      <c r="Y238" s="250">
        <f>VLOOKUP(D238,Forecast!B$1:K$27,10,FALSE)</f>
        <v>96</v>
      </c>
      <c r="Z238" s="265"/>
      <c r="AA238" s="261">
        <f t="shared" si="98"/>
        <v>576</v>
      </c>
      <c r="AB238" s="250">
        <f>VLOOKUP(D238,Forecast!B$1:L$27,11,FALSE)</f>
        <v>94</v>
      </c>
      <c r="AC238" s="265"/>
      <c r="AD238" s="261">
        <f t="shared" si="99"/>
        <v>547.20000000000005</v>
      </c>
      <c r="AE238" s="250">
        <f>VLOOKUP(D238,Forecast!B$1:M$27,12,FALSE)</f>
        <v>94</v>
      </c>
      <c r="AF238" s="265"/>
      <c r="AG238" s="261">
        <f t="shared" si="100"/>
        <v>691.2</v>
      </c>
      <c r="AH238" s="250">
        <f>VLOOKUP(D238,Forecast!B$1:N$27,13,FALSE)</f>
        <v>93</v>
      </c>
      <c r="AI238" s="265"/>
      <c r="AJ238" s="266"/>
      <c r="AK238" s="325"/>
    </row>
    <row r="239" spans="2:37" ht="33" hidden="1" customHeight="1">
      <c r="B239" s="334"/>
      <c r="C239" s="257" t="s">
        <v>192</v>
      </c>
      <c r="D239" s="286" t="s">
        <v>262</v>
      </c>
      <c r="E239" s="284" t="s">
        <v>110</v>
      </c>
      <c r="F239" s="285" t="s">
        <v>57</v>
      </c>
      <c r="G239" s="285" t="s">
        <v>57</v>
      </c>
      <c r="H239" s="286">
        <v>1</v>
      </c>
      <c r="I239" s="319">
        <v>0.25</v>
      </c>
      <c r="J239" s="271">
        <v>0.9</v>
      </c>
      <c r="K239" s="263">
        <v>1</v>
      </c>
      <c r="L239" s="263">
        <v>8</v>
      </c>
      <c r="M239" s="260">
        <f t="shared" ref="M239" si="129">H239*K239*L239</f>
        <v>8</v>
      </c>
      <c r="N239" s="260">
        <f t="shared" ref="N239" si="130">(M239/I239*J239)</f>
        <v>28.8</v>
      </c>
      <c r="O239" s="261">
        <f t="shared" ref="O239" si="131">N239*$O$2</f>
        <v>748.80000000000007</v>
      </c>
      <c r="P239" s="250">
        <f>VLOOKUP(D239,Forecast!B$1:H$27,7,FALSE)</f>
        <v>34</v>
      </c>
      <c r="Q239" s="265"/>
      <c r="R239" s="261">
        <f t="shared" si="95"/>
        <v>547.20000000000005</v>
      </c>
      <c r="S239" s="250">
        <f>VLOOKUP(D239,Forecast!$B$1:$I$27,8,FALSE)</f>
        <v>32</v>
      </c>
      <c r="T239" s="265"/>
      <c r="U239" s="261">
        <f t="shared" si="96"/>
        <v>547.20000000000005</v>
      </c>
      <c r="V239" s="250">
        <f>VLOOKUP(D239,Forecast!B$1:J$27,9,FALSE)</f>
        <v>24</v>
      </c>
      <c r="W239" s="265"/>
      <c r="X239" s="261">
        <f t="shared" si="97"/>
        <v>720</v>
      </c>
      <c r="Y239" s="250">
        <f>VLOOKUP(D239,Forecast!B$1:K$27,10,FALSE)</f>
        <v>24</v>
      </c>
      <c r="Z239" s="265"/>
      <c r="AA239" s="261">
        <f t="shared" si="98"/>
        <v>576</v>
      </c>
      <c r="AB239" s="250">
        <f>VLOOKUP(D239,Forecast!B$1:L$27,11,FALSE)</f>
        <v>28</v>
      </c>
      <c r="AC239" s="265"/>
      <c r="AD239" s="261">
        <f t="shared" si="99"/>
        <v>547.20000000000005</v>
      </c>
      <c r="AE239" s="250">
        <f>VLOOKUP(D239,Forecast!B$1:M$27,12,FALSE)</f>
        <v>28</v>
      </c>
      <c r="AF239" s="265"/>
      <c r="AG239" s="261">
        <f t="shared" si="100"/>
        <v>691.2</v>
      </c>
      <c r="AH239" s="250">
        <f>VLOOKUP(D239,Forecast!B$1:N$27,13,FALSE)</f>
        <v>28</v>
      </c>
      <c r="AI239" s="265"/>
      <c r="AJ239" s="266"/>
      <c r="AK239" s="325"/>
    </row>
    <row r="240" spans="2:37" ht="33" hidden="1" customHeight="1">
      <c r="B240" s="334"/>
      <c r="C240" s="257" t="s">
        <v>192</v>
      </c>
      <c r="D240" s="286" t="s">
        <v>255</v>
      </c>
      <c r="E240" s="284" t="s">
        <v>110</v>
      </c>
      <c r="F240" s="285" t="s">
        <v>57</v>
      </c>
      <c r="G240" s="285" t="s">
        <v>57</v>
      </c>
      <c r="H240" s="286">
        <v>1</v>
      </c>
      <c r="I240" s="319">
        <f>25/60</f>
        <v>0.41666666666666669</v>
      </c>
      <c r="J240" s="271">
        <v>0.9</v>
      </c>
      <c r="K240" s="263">
        <v>1</v>
      </c>
      <c r="L240" s="263">
        <v>8</v>
      </c>
      <c r="M240" s="260">
        <f t="shared" si="101"/>
        <v>8</v>
      </c>
      <c r="N240" s="260">
        <f t="shared" si="122"/>
        <v>17.28</v>
      </c>
      <c r="O240" s="261">
        <f t="shared" si="115"/>
        <v>449.28000000000003</v>
      </c>
      <c r="P240" s="250">
        <f>VLOOKUP(D240,Forecast!B$1:H$27,7,FALSE)</f>
        <v>6</v>
      </c>
      <c r="Q240" s="265"/>
      <c r="R240" s="261">
        <f t="shared" si="95"/>
        <v>328.32000000000005</v>
      </c>
      <c r="S240" s="250">
        <f>VLOOKUP(D240,Forecast!$B$1:$I$27,8,FALSE)</f>
        <v>20</v>
      </c>
      <c r="T240" s="265"/>
      <c r="U240" s="261">
        <f t="shared" si="96"/>
        <v>328.32000000000005</v>
      </c>
      <c r="V240" s="250">
        <f>VLOOKUP(D240,Forecast!B$1:J$27,9,FALSE)</f>
        <v>0</v>
      </c>
      <c r="W240" s="265"/>
      <c r="X240" s="261">
        <f t="shared" si="97"/>
        <v>432</v>
      </c>
      <c r="Y240" s="250">
        <f>VLOOKUP(D240,Forecast!B$1:K$27,10,FALSE)</f>
        <v>0</v>
      </c>
      <c r="Z240" s="265"/>
      <c r="AA240" s="261">
        <f t="shared" si="98"/>
        <v>345.6</v>
      </c>
      <c r="AB240" s="250">
        <f>VLOOKUP(D240,Forecast!B$1:L$27,11,FALSE)</f>
        <v>8</v>
      </c>
      <c r="AC240" s="265"/>
      <c r="AD240" s="261">
        <f t="shared" si="99"/>
        <v>328.32000000000005</v>
      </c>
      <c r="AE240" s="250">
        <f>VLOOKUP(D240,Forecast!B$1:M$27,12,FALSE)</f>
        <v>8</v>
      </c>
      <c r="AF240" s="265"/>
      <c r="AG240" s="261">
        <f t="shared" si="100"/>
        <v>414.72</v>
      </c>
      <c r="AH240" s="250">
        <f>VLOOKUP(D240,Forecast!B$1:N$27,13,FALSE)</f>
        <v>7</v>
      </c>
      <c r="AI240" s="265"/>
      <c r="AJ240" s="266"/>
      <c r="AK240" s="325"/>
    </row>
    <row r="241" spans="2:37" ht="33" hidden="1" customHeight="1">
      <c r="B241" s="334"/>
      <c r="C241" s="257" t="s">
        <v>192</v>
      </c>
      <c r="D241" s="286" t="s">
        <v>256</v>
      </c>
      <c r="E241" s="284" t="s">
        <v>110</v>
      </c>
      <c r="F241" s="285" t="s">
        <v>57</v>
      </c>
      <c r="G241" s="285" t="s">
        <v>57</v>
      </c>
      <c r="H241" s="286">
        <v>1</v>
      </c>
      <c r="I241" s="319">
        <f>25/60</f>
        <v>0.41666666666666669</v>
      </c>
      <c r="J241" s="271">
        <v>0.9</v>
      </c>
      <c r="K241" s="263">
        <v>1</v>
      </c>
      <c r="L241" s="263">
        <v>8</v>
      </c>
      <c r="M241" s="260">
        <f t="shared" si="101"/>
        <v>8</v>
      </c>
      <c r="N241" s="260">
        <f t="shared" si="122"/>
        <v>17.28</v>
      </c>
      <c r="O241" s="261">
        <f t="shared" si="115"/>
        <v>449.28000000000003</v>
      </c>
      <c r="P241" s="250">
        <f>VLOOKUP(D241,Forecast!B$1:H$27,7,FALSE)</f>
        <v>0</v>
      </c>
      <c r="Q241" s="265"/>
      <c r="R241" s="261">
        <f t="shared" si="95"/>
        <v>328.32000000000005</v>
      </c>
      <c r="S241" s="250">
        <f>VLOOKUP(D241,Forecast!$B$1:$I$27,8,FALSE)</f>
        <v>5</v>
      </c>
      <c r="T241" s="265"/>
      <c r="U241" s="261">
        <f t="shared" si="96"/>
        <v>328.32000000000005</v>
      </c>
      <c r="V241" s="250">
        <f>VLOOKUP(D241,Forecast!B$1:J$27,9,FALSE)</f>
        <v>0</v>
      </c>
      <c r="W241" s="265"/>
      <c r="X241" s="261">
        <f t="shared" si="97"/>
        <v>432</v>
      </c>
      <c r="Y241" s="250">
        <f>VLOOKUP(D241,Forecast!B$1:K$27,10,FALSE)</f>
        <v>0</v>
      </c>
      <c r="Z241" s="265"/>
      <c r="AA241" s="261">
        <f t="shared" si="98"/>
        <v>345.6</v>
      </c>
      <c r="AB241" s="250">
        <f>VLOOKUP(D241,Forecast!B$1:L$27,11,FALSE)</f>
        <v>4</v>
      </c>
      <c r="AC241" s="265"/>
      <c r="AD241" s="261">
        <f t="shared" si="99"/>
        <v>328.32000000000005</v>
      </c>
      <c r="AE241" s="250">
        <f>VLOOKUP(D241,Forecast!B$1:M$27,12,FALSE)</f>
        <v>4</v>
      </c>
      <c r="AF241" s="265"/>
      <c r="AG241" s="261">
        <f t="shared" si="100"/>
        <v>414.72</v>
      </c>
      <c r="AH241" s="250">
        <f>VLOOKUP(D241,Forecast!B$1:N$27,13,FALSE)</f>
        <v>4</v>
      </c>
      <c r="AI241" s="265"/>
      <c r="AJ241" s="266"/>
      <c r="AK241" s="325"/>
    </row>
    <row r="242" spans="2:37" ht="33" hidden="1" customHeight="1">
      <c r="B242" s="334"/>
      <c r="C242" s="257" t="s">
        <v>192</v>
      </c>
      <c r="D242" s="286" t="s">
        <v>258</v>
      </c>
      <c r="E242" s="284" t="s">
        <v>110</v>
      </c>
      <c r="F242" s="285" t="s">
        <v>57</v>
      </c>
      <c r="G242" s="285" t="s">
        <v>57</v>
      </c>
      <c r="H242" s="286">
        <v>1</v>
      </c>
      <c r="I242" s="319">
        <v>0.25</v>
      </c>
      <c r="J242" s="271">
        <v>0.9</v>
      </c>
      <c r="K242" s="263">
        <v>1</v>
      </c>
      <c r="L242" s="263">
        <v>8</v>
      </c>
      <c r="M242" s="260">
        <f t="shared" si="101"/>
        <v>8</v>
      </c>
      <c r="N242" s="260">
        <f t="shared" si="122"/>
        <v>28.8</v>
      </c>
      <c r="O242" s="261">
        <f t="shared" si="115"/>
        <v>748.80000000000007</v>
      </c>
      <c r="P242" s="250">
        <f>VLOOKUP(D242,Forecast!B$1:H$27,7,FALSE)</f>
        <v>8</v>
      </c>
      <c r="Q242" s="265"/>
      <c r="R242" s="261">
        <f t="shared" si="95"/>
        <v>547.20000000000005</v>
      </c>
      <c r="S242" s="250">
        <f>VLOOKUP(D242,Forecast!$B$1:$I$27,8,FALSE)</f>
        <v>40</v>
      </c>
      <c r="T242" s="265"/>
      <c r="U242" s="261">
        <f t="shared" si="96"/>
        <v>547.20000000000005</v>
      </c>
      <c r="V242" s="250">
        <f>VLOOKUP(D242,Forecast!B$1:J$27,9,FALSE)</f>
        <v>32</v>
      </c>
      <c r="W242" s="265"/>
      <c r="X242" s="261">
        <f t="shared" si="97"/>
        <v>720</v>
      </c>
      <c r="Y242" s="250">
        <f>VLOOKUP(D242,Forecast!B$1:K$27,10,FALSE)</f>
        <v>28</v>
      </c>
      <c r="Z242" s="265"/>
      <c r="AA242" s="261">
        <f t="shared" si="98"/>
        <v>576</v>
      </c>
      <c r="AB242" s="250">
        <f>VLOOKUP(D242,Forecast!B$1:L$27,11,FALSE)</f>
        <v>40</v>
      </c>
      <c r="AC242" s="265"/>
      <c r="AD242" s="261">
        <f t="shared" si="99"/>
        <v>547.20000000000005</v>
      </c>
      <c r="AE242" s="250">
        <f>VLOOKUP(D242,Forecast!B$1:M$27,12,FALSE)</f>
        <v>40</v>
      </c>
      <c r="AF242" s="265"/>
      <c r="AG242" s="261">
        <f t="shared" si="100"/>
        <v>691.2</v>
      </c>
      <c r="AH242" s="250">
        <f>VLOOKUP(D242,Forecast!B$1:N$27,13,FALSE)</f>
        <v>39</v>
      </c>
      <c r="AI242" s="265"/>
      <c r="AJ242" s="266"/>
      <c r="AK242" s="325"/>
    </row>
    <row r="243" spans="2:37" ht="33" hidden="1" customHeight="1">
      <c r="B243" s="334"/>
      <c r="C243" s="257" t="s">
        <v>192</v>
      </c>
      <c r="D243" s="295" t="s">
        <v>281</v>
      </c>
      <c r="E243" s="284" t="s">
        <v>110</v>
      </c>
      <c r="F243" s="285" t="s">
        <v>57</v>
      </c>
      <c r="G243" s="285" t="s">
        <v>57</v>
      </c>
      <c r="H243" s="293">
        <v>1</v>
      </c>
      <c r="I243" s="319">
        <v>0.25</v>
      </c>
      <c r="J243" s="271">
        <v>0.9</v>
      </c>
      <c r="K243" s="263">
        <v>1</v>
      </c>
      <c r="L243" s="263">
        <v>8</v>
      </c>
      <c r="M243" s="260">
        <f t="shared" ref="M243" si="132">H243*K243*L243</f>
        <v>8</v>
      </c>
      <c r="N243" s="260">
        <f t="shared" ref="N243" si="133">(M243/I243*J243)</f>
        <v>28.8</v>
      </c>
      <c r="O243" s="261">
        <f t="shared" ref="O243" si="134">N243*$O$2</f>
        <v>748.80000000000007</v>
      </c>
      <c r="P243" s="250">
        <f>VLOOKUP(D243,Forecast!B$1:H$27,7,FALSE)</f>
        <v>0</v>
      </c>
      <c r="Q243" s="265"/>
      <c r="R243" s="261">
        <f t="shared" si="95"/>
        <v>547.20000000000005</v>
      </c>
      <c r="S243" s="250">
        <f>VLOOKUP(D243,Forecast!$B$1:$I$27,8,FALSE)</f>
        <v>17</v>
      </c>
      <c r="T243" s="265"/>
      <c r="U243" s="261">
        <f t="shared" si="96"/>
        <v>547.20000000000005</v>
      </c>
      <c r="V243" s="250">
        <f>VLOOKUP(D243,Forecast!B$1:J$27,9,FALSE)</f>
        <v>16</v>
      </c>
      <c r="W243" s="265"/>
      <c r="X243" s="261">
        <f t="shared" si="97"/>
        <v>720</v>
      </c>
      <c r="Y243" s="250">
        <f>VLOOKUP(D243,Forecast!B$1:K$27,10,FALSE)</f>
        <v>16</v>
      </c>
      <c r="Z243" s="265"/>
      <c r="AA243" s="261">
        <f t="shared" si="98"/>
        <v>576</v>
      </c>
      <c r="AB243" s="250">
        <f>VLOOKUP(D243,Forecast!B$1:L$27,11,FALSE)</f>
        <v>25</v>
      </c>
      <c r="AC243" s="265"/>
      <c r="AD243" s="261">
        <f t="shared" si="99"/>
        <v>547.20000000000005</v>
      </c>
      <c r="AE243" s="250">
        <f>VLOOKUP(D243,Forecast!B$1:M$27,12,FALSE)</f>
        <v>24</v>
      </c>
      <c r="AF243" s="265"/>
      <c r="AG243" s="261">
        <f t="shared" si="100"/>
        <v>691.2</v>
      </c>
      <c r="AH243" s="250">
        <f>VLOOKUP(D243,Forecast!B$1:N$27,13,FALSE)</f>
        <v>24</v>
      </c>
      <c r="AI243" s="265"/>
      <c r="AJ243" s="266"/>
      <c r="AK243" s="325"/>
    </row>
    <row r="244" spans="2:37" ht="33" hidden="1" customHeight="1">
      <c r="B244" s="334"/>
      <c r="C244" s="257" t="s">
        <v>192</v>
      </c>
      <c r="D244" s="286" t="s">
        <v>260</v>
      </c>
      <c r="E244" s="284" t="s">
        <v>110</v>
      </c>
      <c r="F244" s="285" t="s">
        <v>57</v>
      </c>
      <c r="G244" s="285" t="s">
        <v>57</v>
      </c>
      <c r="H244" s="286">
        <v>1</v>
      </c>
      <c r="I244" s="319">
        <v>0.25</v>
      </c>
      <c r="J244" s="271">
        <v>0.9</v>
      </c>
      <c r="K244" s="263">
        <v>1</v>
      </c>
      <c r="L244" s="263">
        <v>8</v>
      </c>
      <c r="M244" s="260">
        <f t="shared" si="101"/>
        <v>8</v>
      </c>
      <c r="N244" s="260">
        <f t="shared" si="122"/>
        <v>28.8</v>
      </c>
      <c r="O244" s="261">
        <f t="shared" si="115"/>
        <v>748.80000000000007</v>
      </c>
      <c r="P244" s="250">
        <f>VLOOKUP(D244,Forecast!B$1:H$27,7,FALSE)</f>
        <v>7</v>
      </c>
      <c r="Q244" s="265"/>
      <c r="R244" s="261">
        <f t="shared" si="95"/>
        <v>547.20000000000005</v>
      </c>
      <c r="S244" s="250">
        <f>VLOOKUP(D244,Forecast!$B$1:$I$27,8,FALSE)</f>
        <v>3</v>
      </c>
      <c r="T244" s="265"/>
      <c r="U244" s="261">
        <f t="shared" si="96"/>
        <v>547.20000000000005</v>
      </c>
      <c r="V244" s="250">
        <f>VLOOKUP(D244,Forecast!B$1:J$27,9,FALSE)</f>
        <v>0</v>
      </c>
      <c r="W244" s="265"/>
      <c r="X244" s="261">
        <f t="shared" si="97"/>
        <v>720</v>
      </c>
      <c r="Y244" s="250">
        <f>VLOOKUP(D244,Forecast!B$1:K$27,10,FALSE)</f>
        <v>0</v>
      </c>
      <c r="Z244" s="265"/>
      <c r="AA244" s="261">
        <f t="shared" si="98"/>
        <v>576</v>
      </c>
      <c r="AB244" s="250">
        <f>VLOOKUP(D244,Forecast!B$1:L$27,11,FALSE)</f>
        <v>1</v>
      </c>
      <c r="AC244" s="265"/>
      <c r="AD244" s="261">
        <f t="shared" si="99"/>
        <v>547.20000000000005</v>
      </c>
      <c r="AE244" s="250">
        <f>VLOOKUP(D244,Forecast!B$1:M$27,12,FALSE)</f>
        <v>1</v>
      </c>
      <c r="AF244" s="265"/>
      <c r="AG244" s="261">
        <f t="shared" si="100"/>
        <v>691.2</v>
      </c>
      <c r="AH244" s="250">
        <f>VLOOKUP(D244,Forecast!B$1:N$27,13,FALSE)</f>
        <v>1</v>
      </c>
      <c r="AI244" s="265"/>
      <c r="AJ244" s="266"/>
      <c r="AK244" s="325"/>
    </row>
    <row r="245" spans="2:37" ht="33" customHeight="1">
      <c r="B245" s="334"/>
      <c r="C245" s="257" t="s">
        <v>192</v>
      </c>
      <c r="D245" s="296" t="s">
        <v>250</v>
      </c>
      <c r="E245" s="284" t="s">
        <v>59</v>
      </c>
      <c r="F245" s="285" t="s">
        <v>58</v>
      </c>
      <c r="G245" s="285" t="s">
        <v>58</v>
      </c>
      <c r="H245" s="286">
        <v>1</v>
      </c>
      <c r="I245" s="273">
        <v>0.36</v>
      </c>
      <c r="J245" s="271">
        <v>0.9</v>
      </c>
      <c r="K245" s="263">
        <v>1</v>
      </c>
      <c r="L245" s="263">
        <v>8</v>
      </c>
      <c r="M245" s="260">
        <f t="shared" si="101"/>
        <v>8</v>
      </c>
      <c r="N245" s="260">
        <f t="shared" si="122"/>
        <v>20</v>
      </c>
      <c r="O245" s="261">
        <f t="shared" si="115"/>
        <v>520</v>
      </c>
      <c r="P245" s="250">
        <f>VLOOKUP(D245,Forecast!B$1:H$27,7,FALSE)</f>
        <v>38</v>
      </c>
      <c r="Q245" s="274">
        <f>(SUM(P245:P254)/O245)/10</f>
        <v>0.17096153846153844</v>
      </c>
      <c r="R245" s="261">
        <f t="shared" si="95"/>
        <v>380</v>
      </c>
      <c r="S245" s="250">
        <f>VLOOKUP(D245,Forecast!$B$1:$I$27,8,FALSE)</f>
        <v>26</v>
      </c>
      <c r="T245" s="274">
        <f>(SUM(S245:S254)/R245)/10</f>
        <v>0.15868421052631579</v>
      </c>
      <c r="U245" s="261">
        <f t="shared" si="96"/>
        <v>380</v>
      </c>
      <c r="V245" s="250">
        <f>VLOOKUP(D245,Forecast!B$1:J$27,9,FALSE)</f>
        <v>16</v>
      </c>
      <c r="W245" s="274">
        <f>(SUM(V245:V254)/U245)/10</f>
        <v>0.11789473684210525</v>
      </c>
      <c r="X245" s="261">
        <f t="shared" si="97"/>
        <v>500</v>
      </c>
      <c r="Y245" s="250">
        <f>VLOOKUP(D245,Forecast!B$1:K$27,10,FALSE)</f>
        <v>16</v>
      </c>
      <c r="Z245" s="274">
        <f>(SUM(Y245:Y254)/X245)/10</f>
        <v>8.72E-2</v>
      </c>
      <c r="AA245" s="261">
        <f t="shared" si="98"/>
        <v>400</v>
      </c>
      <c r="AB245" s="250">
        <f>VLOOKUP(D245,Forecast!B$1:L$27,11,FALSE)</f>
        <v>22</v>
      </c>
      <c r="AC245" s="274">
        <f>(SUM(AB245:AB254)/AA245)/10</f>
        <v>0.12975</v>
      </c>
      <c r="AD245" s="261">
        <f t="shared" si="99"/>
        <v>380</v>
      </c>
      <c r="AE245" s="250">
        <f>VLOOKUP(D245,Forecast!B$1:M$27,12,FALSE)</f>
        <v>22</v>
      </c>
      <c r="AF245" s="274">
        <f>(SUM(AE245:AE254)/AD245)/10</f>
        <v>0.13631578947368422</v>
      </c>
      <c r="AG245" s="261">
        <f t="shared" si="100"/>
        <v>480</v>
      </c>
      <c r="AH245" s="250">
        <f>VLOOKUP(D245,Forecast!B$1:N$27,13,FALSE)</f>
        <v>22</v>
      </c>
      <c r="AI245" s="274">
        <f>(SUM(AH245:AH254)/AG245)/10</f>
        <v>0.10729166666666667</v>
      </c>
      <c r="AJ245" s="218" t="s">
        <v>240</v>
      </c>
      <c r="AK245" s="325" t="s">
        <v>294</v>
      </c>
    </row>
    <row r="246" spans="2:37" ht="33" hidden="1" customHeight="1">
      <c r="B246" s="334"/>
      <c r="C246" s="257" t="s">
        <v>192</v>
      </c>
      <c r="D246" s="286">
        <v>186299800</v>
      </c>
      <c r="E246" s="284" t="s">
        <v>59</v>
      </c>
      <c r="F246" s="285" t="s">
        <v>58</v>
      </c>
      <c r="G246" s="285" t="s">
        <v>58</v>
      </c>
      <c r="H246" s="286">
        <v>1</v>
      </c>
      <c r="I246" s="273">
        <v>0.36</v>
      </c>
      <c r="J246" s="271">
        <v>0.9</v>
      </c>
      <c r="K246" s="263">
        <v>1</v>
      </c>
      <c r="L246" s="263">
        <v>8</v>
      </c>
      <c r="M246" s="260">
        <f t="shared" si="101"/>
        <v>8</v>
      </c>
      <c r="N246" s="260">
        <f t="shared" si="122"/>
        <v>20</v>
      </c>
      <c r="O246" s="261">
        <f t="shared" si="115"/>
        <v>520</v>
      </c>
      <c r="P246" s="250">
        <f>VLOOKUP(D246,Forecast!B$1:H$27,7,FALSE)</f>
        <v>438</v>
      </c>
      <c r="Q246" s="265"/>
      <c r="R246" s="261">
        <f t="shared" si="95"/>
        <v>380</v>
      </c>
      <c r="S246" s="250">
        <f>VLOOKUP(D246,Forecast!$B$1:$I$27,8,FALSE)</f>
        <v>232</v>
      </c>
      <c r="T246" s="265"/>
      <c r="U246" s="261">
        <f t="shared" si="96"/>
        <v>380</v>
      </c>
      <c r="V246" s="250">
        <f>VLOOKUP(D246,Forecast!B$1:J$27,9,FALSE)</f>
        <v>184</v>
      </c>
      <c r="W246" s="265"/>
      <c r="X246" s="261">
        <f t="shared" si="97"/>
        <v>500</v>
      </c>
      <c r="Y246" s="250">
        <f>VLOOKUP(D246,Forecast!B$1:K$27,10,FALSE)</f>
        <v>184</v>
      </c>
      <c r="Z246" s="265"/>
      <c r="AA246" s="261">
        <f t="shared" si="98"/>
        <v>400</v>
      </c>
      <c r="AB246" s="250">
        <f>VLOOKUP(D246,Forecast!B$1:L$27,11,FALSE)</f>
        <v>202</v>
      </c>
      <c r="AC246" s="265"/>
      <c r="AD246" s="261">
        <f t="shared" si="99"/>
        <v>380</v>
      </c>
      <c r="AE246" s="250">
        <f>VLOOKUP(D246,Forecast!B$1:M$27,12,FALSE)</f>
        <v>202</v>
      </c>
      <c r="AF246" s="265"/>
      <c r="AG246" s="261">
        <f t="shared" si="100"/>
        <v>480</v>
      </c>
      <c r="AH246" s="250">
        <f>VLOOKUP(D246,Forecast!B$1:N$27,13,FALSE)</f>
        <v>202</v>
      </c>
      <c r="AI246" s="265"/>
      <c r="AJ246" s="266"/>
      <c r="AK246" s="325"/>
    </row>
    <row r="247" spans="2:37" ht="33" hidden="1" customHeight="1">
      <c r="B247" s="334"/>
      <c r="C247" s="257" t="s">
        <v>192</v>
      </c>
      <c r="D247" s="286" t="s">
        <v>253</v>
      </c>
      <c r="E247" s="284" t="s">
        <v>59</v>
      </c>
      <c r="F247" s="285" t="s">
        <v>58</v>
      </c>
      <c r="G247" s="285" t="s">
        <v>58</v>
      </c>
      <c r="H247" s="286">
        <v>1</v>
      </c>
      <c r="I247" s="273">
        <v>0.36</v>
      </c>
      <c r="J247" s="271">
        <v>0.9</v>
      </c>
      <c r="K247" s="263">
        <v>1</v>
      </c>
      <c r="L247" s="263">
        <v>8</v>
      </c>
      <c r="M247" s="260">
        <f t="shared" si="101"/>
        <v>8</v>
      </c>
      <c r="N247" s="260">
        <f t="shared" si="122"/>
        <v>20</v>
      </c>
      <c r="O247" s="261">
        <f t="shared" si="115"/>
        <v>520</v>
      </c>
      <c r="P247" s="250">
        <f>VLOOKUP(D247,Forecast!B$1:H$27,7,FALSE)</f>
        <v>146</v>
      </c>
      <c r="Q247" s="265"/>
      <c r="R247" s="261">
        <f t="shared" si="95"/>
        <v>380</v>
      </c>
      <c r="S247" s="250">
        <f>VLOOKUP(D247,Forecast!$B$1:$I$27,8,FALSE)</f>
        <v>112</v>
      </c>
      <c r="T247" s="265"/>
      <c r="U247" s="261">
        <f t="shared" si="96"/>
        <v>380</v>
      </c>
      <c r="V247" s="250">
        <f>VLOOKUP(D247,Forecast!B$1:J$27,9,FALSE)</f>
        <v>88</v>
      </c>
      <c r="W247" s="265"/>
      <c r="X247" s="261">
        <f t="shared" si="97"/>
        <v>500</v>
      </c>
      <c r="Y247" s="250">
        <f>VLOOKUP(D247,Forecast!B$1:K$27,10,FALSE)</f>
        <v>72</v>
      </c>
      <c r="Z247" s="265"/>
      <c r="AA247" s="261">
        <f t="shared" si="98"/>
        <v>400</v>
      </c>
      <c r="AB247" s="250">
        <f>VLOOKUP(D247,Forecast!B$1:L$27,11,FALSE)</f>
        <v>95</v>
      </c>
      <c r="AC247" s="265"/>
      <c r="AD247" s="261">
        <f t="shared" si="99"/>
        <v>380</v>
      </c>
      <c r="AE247" s="250">
        <f>VLOOKUP(D247,Forecast!B$1:M$27,12,FALSE)</f>
        <v>95</v>
      </c>
      <c r="AF247" s="265"/>
      <c r="AG247" s="261">
        <f t="shared" si="100"/>
        <v>480</v>
      </c>
      <c r="AH247" s="250">
        <f>VLOOKUP(D247,Forecast!B$1:N$27,13,FALSE)</f>
        <v>95</v>
      </c>
      <c r="AI247" s="265"/>
      <c r="AJ247" s="266"/>
      <c r="AK247" s="325"/>
    </row>
    <row r="248" spans="2:37" ht="33" hidden="1" customHeight="1">
      <c r="B248" s="334"/>
      <c r="C248" s="257" t="s">
        <v>192</v>
      </c>
      <c r="D248" s="286" t="s">
        <v>254</v>
      </c>
      <c r="E248" s="284" t="s">
        <v>59</v>
      </c>
      <c r="F248" s="285" t="s">
        <v>58</v>
      </c>
      <c r="G248" s="285" t="s">
        <v>58</v>
      </c>
      <c r="H248" s="286">
        <v>1</v>
      </c>
      <c r="I248" s="273">
        <v>0.36</v>
      </c>
      <c r="J248" s="271">
        <v>0.9</v>
      </c>
      <c r="K248" s="263">
        <v>1</v>
      </c>
      <c r="L248" s="263">
        <v>8</v>
      </c>
      <c r="M248" s="260">
        <f t="shared" si="101"/>
        <v>8</v>
      </c>
      <c r="N248" s="260">
        <f t="shared" si="122"/>
        <v>20</v>
      </c>
      <c r="O248" s="261">
        <f t="shared" si="115"/>
        <v>520</v>
      </c>
      <c r="P248" s="250">
        <f>VLOOKUP(D248,Forecast!B$1:H$27,7,FALSE)</f>
        <v>212</v>
      </c>
      <c r="Q248" s="265"/>
      <c r="R248" s="261">
        <f t="shared" si="95"/>
        <v>380</v>
      </c>
      <c r="S248" s="250">
        <f>VLOOKUP(D248,Forecast!$B$1:$I$27,8,FALSE)</f>
        <v>116</v>
      </c>
      <c r="T248" s="265"/>
      <c r="U248" s="261">
        <f t="shared" si="96"/>
        <v>380</v>
      </c>
      <c r="V248" s="250">
        <f>VLOOKUP(D248,Forecast!B$1:J$27,9,FALSE)</f>
        <v>88</v>
      </c>
      <c r="W248" s="265"/>
      <c r="X248" s="261">
        <f t="shared" si="97"/>
        <v>500</v>
      </c>
      <c r="Y248" s="250">
        <f>VLOOKUP(D248,Forecast!B$1:K$27,10,FALSE)</f>
        <v>96</v>
      </c>
      <c r="Z248" s="265"/>
      <c r="AA248" s="261">
        <f t="shared" si="98"/>
        <v>400</v>
      </c>
      <c r="AB248" s="250">
        <f>VLOOKUP(D248,Forecast!B$1:L$27,11,FALSE)</f>
        <v>94</v>
      </c>
      <c r="AC248" s="265"/>
      <c r="AD248" s="261">
        <f t="shared" si="99"/>
        <v>380</v>
      </c>
      <c r="AE248" s="250">
        <f>VLOOKUP(D248,Forecast!B$1:M$27,12,FALSE)</f>
        <v>94</v>
      </c>
      <c r="AF248" s="265"/>
      <c r="AG248" s="261">
        <f t="shared" si="100"/>
        <v>480</v>
      </c>
      <c r="AH248" s="250">
        <f>VLOOKUP(D248,Forecast!B$1:N$27,13,FALSE)</f>
        <v>93</v>
      </c>
      <c r="AI248" s="265"/>
      <c r="AJ248" s="266"/>
      <c r="AK248" s="325"/>
    </row>
    <row r="249" spans="2:37" ht="33" hidden="1" customHeight="1">
      <c r="B249" s="334"/>
      <c r="C249" s="257" t="s">
        <v>192</v>
      </c>
      <c r="D249" s="286" t="s">
        <v>262</v>
      </c>
      <c r="E249" s="284" t="s">
        <v>59</v>
      </c>
      <c r="F249" s="285" t="s">
        <v>58</v>
      </c>
      <c r="G249" s="285" t="s">
        <v>58</v>
      </c>
      <c r="H249" s="286">
        <v>1</v>
      </c>
      <c r="I249" s="273">
        <v>0.36</v>
      </c>
      <c r="J249" s="271">
        <v>0.9</v>
      </c>
      <c r="K249" s="263">
        <v>1</v>
      </c>
      <c r="L249" s="263">
        <v>8</v>
      </c>
      <c r="M249" s="260">
        <f t="shared" ref="M249" si="135">H249*K249*L249</f>
        <v>8</v>
      </c>
      <c r="N249" s="260">
        <f t="shared" ref="N249" si="136">(M249/I249*J249)</f>
        <v>20</v>
      </c>
      <c r="O249" s="261">
        <f t="shared" ref="O249" si="137">N249*$O$2</f>
        <v>520</v>
      </c>
      <c r="P249" s="250">
        <f>VLOOKUP(D249,Forecast!B$1:H$27,7,FALSE)</f>
        <v>34</v>
      </c>
      <c r="Q249" s="265"/>
      <c r="R249" s="261">
        <f t="shared" si="95"/>
        <v>380</v>
      </c>
      <c r="S249" s="250">
        <f>VLOOKUP(D249,Forecast!$B$1:$I$27,8,FALSE)</f>
        <v>32</v>
      </c>
      <c r="T249" s="265"/>
      <c r="U249" s="261">
        <f t="shared" si="96"/>
        <v>380</v>
      </c>
      <c r="V249" s="250">
        <f>VLOOKUP(D249,Forecast!B$1:J$27,9,FALSE)</f>
        <v>24</v>
      </c>
      <c r="W249" s="265"/>
      <c r="X249" s="261">
        <f t="shared" si="97"/>
        <v>500</v>
      </c>
      <c r="Y249" s="250">
        <f>VLOOKUP(D249,Forecast!B$1:K$27,10,FALSE)</f>
        <v>24</v>
      </c>
      <c r="Z249" s="265"/>
      <c r="AA249" s="261">
        <f t="shared" si="98"/>
        <v>400</v>
      </c>
      <c r="AB249" s="250">
        <f>VLOOKUP(D249,Forecast!B$1:L$27,11,FALSE)</f>
        <v>28</v>
      </c>
      <c r="AC249" s="265"/>
      <c r="AD249" s="261">
        <f t="shared" si="99"/>
        <v>380</v>
      </c>
      <c r="AE249" s="250">
        <f>VLOOKUP(D249,Forecast!B$1:M$27,12,FALSE)</f>
        <v>28</v>
      </c>
      <c r="AF249" s="265"/>
      <c r="AG249" s="261">
        <f t="shared" si="100"/>
        <v>480</v>
      </c>
      <c r="AH249" s="250">
        <f>VLOOKUP(D249,Forecast!B$1:N$27,13,FALSE)</f>
        <v>28</v>
      </c>
      <c r="AI249" s="265"/>
      <c r="AJ249" s="266"/>
      <c r="AK249" s="325"/>
    </row>
    <row r="250" spans="2:37" ht="33" hidden="1" customHeight="1">
      <c r="B250" s="334"/>
      <c r="C250" s="257" t="s">
        <v>192</v>
      </c>
      <c r="D250" s="286" t="s">
        <v>255</v>
      </c>
      <c r="E250" s="284" t="s">
        <v>59</v>
      </c>
      <c r="F250" s="285" t="s">
        <v>58</v>
      </c>
      <c r="G250" s="285" t="s">
        <v>58</v>
      </c>
      <c r="H250" s="286">
        <v>1</v>
      </c>
      <c r="I250" s="273">
        <v>0.36</v>
      </c>
      <c r="J250" s="271">
        <v>0.9</v>
      </c>
      <c r="K250" s="263">
        <v>1</v>
      </c>
      <c r="L250" s="263">
        <v>8</v>
      </c>
      <c r="M250" s="260">
        <f t="shared" si="101"/>
        <v>8</v>
      </c>
      <c r="N250" s="260">
        <f t="shared" si="122"/>
        <v>20</v>
      </c>
      <c r="O250" s="261">
        <f t="shared" si="115"/>
        <v>520</v>
      </c>
      <c r="P250" s="250">
        <f>VLOOKUP(D250,Forecast!B$1:H$27,7,FALSE)</f>
        <v>6</v>
      </c>
      <c r="Q250" s="265"/>
      <c r="R250" s="261">
        <f t="shared" si="95"/>
        <v>380</v>
      </c>
      <c r="S250" s="250">
        <f>VLOOKUP(D250,Forecast!$B$1:$I$27,8,FALSE)</f>
        <v>20</v>
      </c>
      <c r="T250" s="265"/>
      <c r="U250" s="261">
        <f t="shared" si="96"/>
        <v>380</v>
      </c>
      <c r="V250" s="250">
        <f>VLOOKUP(D250,Forecast!B$1:J$27,9,FALSE)</f>
        <v>0</v>
      </c>
      <c r="W250" s="265"/>
      <c r="X250" s="261">
        <f t="shared" si="97"/>
        <v>500</v>
      </c>
      <c r="Y250" s="250">
        <f>VLOOKUP(D250,Forecast!B$1:K$27,10,FALSE)</f>
        <v>0</v>
      </c>
      <c r="Z250" s="265"/>
      <c r="AA250" s="261">
        <f t="shared" si="98"/>
        <v>400</v>
      </c>
      <c r="AB250" s="250">
        <f>VLOOKUP(D250,Forecast!B$1:L$27,11,FALSE)</f>
        <v>8</v>
      </c>
      <c r="AC250" s="265"/>
      <c r="AD250" s="261">
        <f t="shared" si="99"/>
        <v>380</v>
      </c>
      <c r="AE250" s="250">
        <f>VLOOKUP(D250,Forecast!B$1:M$27,12,FALSE)</f>
        <v>8</v>
      </c>
      <c r="AF250" s="265"/>
      <c r="AG250" s="261">
        <f t="shared" si="100"/>
        <v>480</v>
      </c>
      <c r="AH250" s="250">
        <f>VLOOKUP(D250,Forecast!B$1:N$27,13,FALSE)</f>
        <v>7</v>
      </c>
      <c r="AI250" s="265"/>
      <c r="AJ250" s="266"/>
      <c r="AK250" s="325"/>
    </row>
    <row r="251" spans="2:37" ht="33" hidden="1" customHeight="1">
      <c r="B251" s="334"/>
      <c r="C251" s="257" t="s">
        <v>192</v>
      </c>
      <c r="D251" s="286" t="s">
        <v>256</v>
      </c>
      <c r="E251" s="284" t="s">
        <v>59</v>
      </c>
      <c r="F251" s="285" t="s">
        <v>58</v>
      </c>
      <c r="G251" s="285" t="s">
        <v>58</v>
      </c>
      <c r="H251" s="286">
        <v>1</v>
      </c>
      <c r="I251" s="273">
        <v>0.36</v>
      </c>
      <c r="J251" s="271">
        <v>0.9</v>
      </c>
      <c r="K251" s="263">
        <v>1</v>
      </c>
      <c r="L251" s="263">
        <v>8</v>
      </c>
      <c r="M251" s="260">
        <f t="shared" si="101"/>
        <v>8</v>
      </c>
      <c r="N251" s="260">
        <f t="shared" si="122"/>
        <v>20</v>
      </c>
      <c r="O251" s="261">
        <f t="shared" si="115"/>
        <v>520</v>
      </c>
      <c r="P251" s="250">
        <f>VLOOKUP(D251,Forecast!B$1:H$27,7,FALSE)</f>
        <v>0</v>
      </c>
      <c r="Q251" s="265"/>
      <c r="R251" s="261">
        <f t="shared" si="95"/>
        <v>380</v>
      </c>
      <c r="S251" s="250">
        <f>VLOOKUP(D251,Forecast!$B$1:$I$27,8,FALSE)</f>
        <v>5</v>
      </c>
      <c r="T251" s="265"/>
      <c r="U251" s="261">
        <f t="shared" si="96"/>
        <v>380</v>
      </c>
      <c r="V251" s="250">
        <f>VLOOKUP(D251,Forecast!B$1:J$27,9,FALSE)</f>
        <v>0</v>
      </c>
      <c r="W251" s="265"/>
      <c r="X251" s="261">
        <f t="shared" si="97"/>
        <v>500</v>
      </c>
      <c r="Y251" s="250">
        <f>VLOOKUP(D251,Forecast!B$1:K$27,10,FALSE)</f>
        <v>0</v>
      </c>
      <c r="Z251" s="265"/>
      <c r="AA251" s="261">
        <f t="shared" si="98"/>
        <v>400</v>
      </c>
      <c r="AB251" s="250">
        <f>VLOOKUP(D251,Forecast!B$1:L$27,11,FALSE)</f>
        <v>4</v>
      </c>
      <c r="AC251" s="265"/>
      <c r="AD251" s="261">
        <f t="shared" si="99"/>
        <v>380</v>
      </c>
      <c r="AE251" s="250">
        <f>VLOOKUP(D251,Forecast!B$1:M$27,12,FALSE)</f>
        <v>4</v>
      </c>
      <c r="AF251" s="265"/>
      <c r="AG251" s="261">
        <f t="shared" si="100"/>
        <v>480</v>
      </c>
      <c r="AH251" s="250">
        <f>VLOOKUP(D251,Forecast!B$1:N$27,13,FALSE)</f>
        <v>4</v>
      </c>
      <c r="AI251" s="265"/>
      <c r="AJ251" s="266"/>
      <c r="AK251" s="325"/>
    </row>
    <row r="252" spans="2:37" ht="33" hidden="1" customHeight="1">
      <c r="B252" s="334"/>
      <c r="C252" s="257" t="s">
        <v>192</v>
      </c>
      <c r="D252" s="286" t="s">
        <v>258</v>
      </c>
      <c r="E252" s="284" t="s">
        <v>59</v>
      </c>
      <c r="F252" s="285" t="s">
        <v>58</v>
      </c>
      <c r="G252" s="285" t="s">
        <v>58</v>
      </c>
      <c r="H252" s="286">
        <v>1</v>
      </c>
      <c r="I252" s="273">
        <v>0.36</v>
      </c>
      <c r="J252" s="271">
        <v>0.9</v>
      </c>
      <c r="K252" s="263">
        <v>1</v>
      </c>
      <c r="L252" s="263">
        <v>8</v>
      </c>
      <c r="M252" s="260">
        <f t="shared" si="101"/>
        <v>8</v>
      </c>
      <c r="N252" s="260">
        <f t="shared" si="122"/>
        <v>20</v>
      </c>
      <c r="O252" s="261">
        <f t="shared" si="115"/>
        <v>520</v>
      </c>
      <c r="P252" s="250">
        <f>VLOOKUP(D252,Forecast!B$1:H$27,7,FALSE)</f>
        <v>8</v>
      </c>
      <c r="Q252" s="265"/>
      <c r="R252" s="261">
        <f t="shared" si="95"/>
        <v>380</v>
      </c>
      <c r="S252" s="250">
        <f>VLOOKUP(D252,Forecast!$B$1:$I$27,8,FALSE)</f>
        <v>40</v>
      </c>
      <c r="T252" s="265"/>
      <c r="U252" s="261">
        <f t="shared" si="96"/>
        <v>380</v>
      </c>
      <c r="V252" s="250">
        <f>VLOOKUP(D252,Forecast!B$1:J$27,9,FALSE)</f>
        <v>32</v>
      </c>
      <c r="W252" s="265"/>
      <c r="X252" s="261">
        <f t="shared" si="97"/>
        <v>500</v>
      </c>
      <c r="Y252" s="250">
        <f>VLOOKUP(D252,Forecast!B$1:K$27,10,FALSE)</f>
        <v>28</v>
      </c>
      <c r="Z252" s="265"/>
      <c r="AA252" s="261">
        <f t="shared" si="98"/>
        <v>400</v>
      </c>
      <c r="AB252" s="250">
        <f>VLOOKUP(D252,Forecast!B$1:L$27,11,FALSE)</f>
        <v>40</v>
      </c>
      <c r="AC252" s="265"/>
      <c r="AD252" s="261">
        <f t="shared" si="99"/>
        <v>380</v>
      </c>
      <c r="AE252" s="250">
        <f>VLOOKUP(D252,Forecast!B$1:M$27,12,FALSE)</f>
        <v>40</v>
      </c>
      <c r="AF252" s="265"/>
      <c r="AG252" s="261">
        <f t="shared" si="100"/>
        <v>480</v>
      </c>
      <c r="AH252" s="250">
        <f>VLOOKUP(D252,Forecast!B$1:N$27,13,FALSE)</f>
        <v>39</v>
      </c>
      <c r="AI252" s="265"/>
      <c r="AJ252" s="266"/>
      <c r="AK252" s="325"/>
    </row>
    <row r="253" spans="2:37" ht="33" hidden="1" customHeight="1">
      <c r="B253" s="334"/>
      <c r="C253" s="257" t="s">
        <v>192</v>
      </c>
      <c r="D253" s="295" t="s">
        <v>281</v>
      </c>
      <c r="E253" s="284" t="s">
        <v>59</v>
      </c>
      <c r="F253" s="285" t="s">
        <v>58</v>
      </c>
      <c r="G253" s="285" t="s">
        <v>58</v>
      </c>
      <c r="H253" s="293">
        <v>1</v>
      </c>
      <c r="I253" s="273">
        <v>0.36</v>
      </c>
      <c r="J253" s="271">
        <v>0.9</v>
      </c>
      <c r="K253" s="263">
        <v>1</v>
      </c>
      <c r="L253" s="263">
        <v>8</v>
      </c>
      <c r="M253" s="260">
        <f t="shared" ref="M253" si="138">H253*K253*L253</f>
        <v>8</v>
      </c>
      <c r="N253" s="260">
        <f t="shared" ref="N253" si="139">(M253/I253*J253)</f>
        <v>20</v>
      </c>
      <c r="O253" s="261">
        <f t="shared" ref="O253" si="140">N253*$O$2</f>
        <v>520</v>
      </c>
      <c r="P253" s="250">
        <f>VLOOKUP(D253,Forecast!B$1:H$27,7,FALSE)</f>
        <v>0</v>
      </c>
      <c r="Q253" s="265"/>
      <c r="R253" s="261">
        <f t="shared" si="95"/>
        <v>380</v>
      </c>
      <c r="S253" s="250">
        <f>VLOOKUP(D253,Forecast!$B$1:$I$27,8,FALSE)</f>
        <v>17</v>
      </c>
      <c r="T253" s="265"/>
      <c r="U253" s="261">
        <f t="shared" si="96"/>
        <v>380</v>
      </c>
      <c r="V253" s="250">
        <f>VLOOKUP(D253,Forecast!B$1:J$27,9,FALSE)</f>
        <v>16</v>
      </c>
      <c r="W253" s="265"/>
      <c r="X253" s="261">
        <f t="shared" si="97"/>
        <v>500</v>
      </c>
      <c r="Y253" s="250">
        <f>VLOOKUP(D253,Forecast!B$1:K$27,10,FALSE)</f>
        <v>16</v>
      </c>
      <c r="Z253" s="265"/>
      <c r="AA253" s="261">
        <f t="shared" si="98"/>
        <v>400</v>
      </c>
      <c r="AB253" s="250">
        <f>VLOOKUP(D253,Forecast!B$1:L$27,11,FALSE)</f>
        <v>25</v>
      </c>
      <c r="AC253" s="265"/>
      <c r="AD253" s="261">
        <f t="shared" si="99"/>
        <v>380</v>
      </c>
      <c r="AE253" s="250">
        <f>VLOOKUP(D253,Forecast!B$1:M$27,12,FALSE)</f>
        <v>24</v>
      </c>
      <c r="AF253" s="265"/>
      <c r="AG253" s="261">
        <f t="shared" si="100"/>
        <v>480</v>
      </c>
      <c r="AH253" s="250">
        <f>VLOOKUP(D253,Forecast!B$1:N$27,13,FALSE)</f>
        <v>24</v>
      </c>
      <c r="AI253" s="265"/>
      <c r="AJ253" s="266"/>
      <c r="AK253" s="325"/>
    </row>
    <row r="254" spans="2:37" ht="33" hidden="1" customHeight="1">
      <c r="B254" s="334"/>
      <c r="C254" s="257" t="s">
        <v>192</v>
      </c>
      <c r="D254" s="295" t="s">
        <v>260</v>
      </c>
      <c r="E254" s="284" t="s">
        <v>59</v>
      </c>
      <c r="F254" s="285" t="s">
        <v>58</v>
      </c>
      <c r="G254" s="285" t="s">
        <v>58</v>
      </c>
      <c r="H254" s="286">
        <v>1</v>
      </c>
      <c r="I254" s="273">
        <v>0.36</v>
      </c>
      <c r="J254" s="271">
        <v>0.9</v>
      </c>
      <c r="K254" s="263">
        <v>1</v>
      </c>
      <c r="L254" s="263">
        <v>8</v>
      </c>
      <c r="M254" s="260">
        <f t="shared" si="101"/>
        <v>8</v>
      </c>
      <c r="N254" s="260">
        <f t="shared" si="122"/>
        <v>20</v>
      </c>
      <c r="O254" s="261">
        <f t="shared" si="115"/>
        <v>520</v>
      </c>
      <c r="P254" s="250">
        <f>VLOOKUP(D254,Forecast!B$1:H$27,7,FALSE)</f>
        <v>7</v>
      </c>
      <c r="Q254" s="265"/>
      <c r="R254" s="261">
        <f t="shared" si="95"/>
        <v>380</v>
      </c>
      <c r="S254" s="250">
        <f>VLOOKUP(D254,Forecast!$B$1:$I$27,8,FALSE)</f>
        <v>3</v>
      </c>
      <c r="T254" s="265"/>
      <c r="U254" s="261">
        <f t="shared" si="96"/>
        <v>380</v>
      </c>
      <c r="V254" s="250">
        <f>VLOOKUP(D254,Forecast!B$1:J$27,9,FALSE)</f>
        <v>0</v>
      </c>
      <c r="W254" s="265"/>
      <c r="X254" s="261">
        <f t="shared" si="97"/>
        <v>500</v>
      </c>
      <c r="Y254" s="250">
        <f>VLOOKUP(D254,Forecast!B$1:K$27,10,FALSE)</f>
        <v>0</v>
      </c>
      <c r="Z254" s="265"/>
      <c r="AA254" s="261">
        <f t="shared" si="98"/>
        <v>400</v>
      </c>
      <c r="AB254" s="250">
        <f>VLOOKUP(D254,Forecast!B$1:L$27,11,FALSE)</f>
        <v>1</v>
      </c>
      <c r="AC254" s="265"/>
      <c r="AD254" s="261">
        <f t="shared" si="99"/>
        <v>380</v>
      </c>
      <c r="AE254" s="250">
        <f>VLOOKUP(D254,Forecast!B$1:M$27,12,FALSE)</f>
        <v>1</v>
      </c>
      <c r="AF254" s="265"/>
      <c r="AG254" s="261">
        <f t="shared" si="100"/>
        <v>480</v>
      </c>
      <c r="AH254" s="250">
        <f>VLOOKUP(D254,Forecast!B$1:N$27,13,FALSE)</f>
        <v>1</v>
      </c>
      <c r="AI254" s="265"/>
      <c r="AJ254" s="266"/>
      <c r="AK254" s="325"/>
    </row>
    <row r="255" spans="2:37" ht="33" customHeight="1">
      <c r="B255" s="334"/>
      <c r="C255" s="257" t="s">
        <v>192</v>
      </c>
      <c r="D255" s="295" t="s">
        <v>250</v>
      </c>
      <c r="E255" s="284" t="s">
        <v>115</v>
      </c>
      <c r="F255" s="285" t="s">
        <v>55</v>
      </c>
      <c r="G255" s="285" t="s">
        <v>55</v>
      </c>
      <c r="H255" s="286">
        <v>24</v>
      </c>
      <c r="I255" s="273">
        <v>3</v>
      </c>
      <c r="J255" s="271">
        <v>0.85</v>
      </c>
      <c r="K255" s="263">
        <v>1</v>
      </c>
      <c r="L255" s="263">
        <v>8</v>
      </c>
      <c r="M255" s="260">
        <f t="shared" si="101"/>
        <v>192</v>
      </c>
      <c r="N255" s="260">
        <f t="shared" si="122"/>
        <v>54.4</v>
      </c>
      <c r="O255" s="261">
        <f t="shared" si="115"/>
        <v>1414.3999999999999</v>
      </c>
      <c r="P255" s="250">
        <f>VLOOKUP(D255,Forecast!B$1:H$27,7,FALSE)</f>
        <v>38</v>
      </c>
      <c r="Q255" s="265">
        <f>SUM(P255:P269)/O255</f>
        <v>0.6292420814479639</v>
      </c>
      <c r="R255" s="261">
        <f t="shared" si="95"/>
        <v>1033.5999999999999</v>
      </c>
      <c r="S255" s="250">
        <f>VLOOKUP(D255,Forecast!$B$1:$I$27,8,FALSE)</f>
        <v>26</v>
      </c>
      <c r="T255" s="265">
        <f>SUM(S255:S269)/R255</f>
        <v>0.58339783281733748</v>
      </c>
      <c r="U255" s="261">
        <f t="shared" si="96"/>
        <v>1033.5999999999999</v>
      </c>
      <c r="V255" s="250">
        <f>VLOOKUP(D255,Forecast!B$1:J$27,9,FALSE)</f>
        <v>16</v>
      </c>
      <c r="W255" s="265">
        <f>SUM(V255:V269)/U255</f>
        <v>0.43343653250774</v>
      </c>
      <c r="X255" s="261">
        <f t="shared" si="97"/>
        <v>1360</v>
      </c>
      <c r="Y255" s="250">
        <f>VLOOKUP(D255,Forecast!B$1:K$27,10,FALSE)</f>
        <v>16</v>
      </c>
      <c r="Z255" s="265">
        <f>SUM(Y255:Y269)/X255</f>
        <v>0.32058823529411767</v>
      </c>
      <c r="AA255" s="261">
        <f t="shared" si="98"/>
        <v>1088</v>
      </c>
      <c r="AB255" s="250">
        <f>VLOOKUP(D255,Forecast!B$1:L$27,11,FALSE)</f>
        <v>22</v>
      </c>
      <c r="AC255" s="265">
        <f>SUM(AB255:AB269)/AA255</f>
        <v>0.47702205882352944</v>
      </c>
      <c r="AD255" s="261">
        <f t="shared" si="99"/>
        <v>1033.5999999999999</v>
      </c>
      <c r="AE255" s="250">
        <f>VLOOKUP(D255,Forecast!B$1:M$27,12,FALSE)</f>
        <v>22</v>
      </c>
      <c r="AF255" s="265">
        <f>SUM(AE255:AE269)/AD255</f>
        <v>0.50116099071207432</v>
      </c>
      <c r="AG255" s="261">
        <f t="shared" si="100"/>
        <v>1305.5999999999999</v>
      </c>
      <c r="AH255" s="250">
        <f>VLOOKUP(D255,Forecast!B$1:N$27,13,FALSE)</f>
        <v>22</v>
      </c>
      <c r="AI255" s="265">
        <f>SUM(AH255:AH269)/AG255</f>
        <v>0.39445465686274511</v>
      </c>
      <c r="AJ255" s="287" t="s">
        <v>230</v>
      </c>
      <c r="AK255" s="325"/>
    </row>
    <row r="256" spans="2:37" ht="33" hidden="1" customHeight="1">
      <c r="B256" s="334"/>
      <c r="C256" s="257" t="s">
        <v>192</v>
      </c>
      <c r="D256" s="295">
        <v>186299800</v>
      </c>
      <c r="E256" s="284" t="s">
        <v>115</v>
      </c>
      <c r="F256" s="285" t="s">
        <v>55</v>
      </c>
      <c r="G256" s="285" t="s">
        <v>55</v>
      </c>
      <c r="H256" s="286">
        <v>24</v>
      </c>
      <c r="I256" s="273">
        <v>3</v>
      </c>
      <c r="J256" s="271">
        <v>0.85</v>
      </c>
      <c r="K256" s="263">
        <v>1</v>
      </c>
      <c r="L256" s="263">
        <v>8</v>
      </c>
      <c r="M256" s="260">
        <f t="shared" si="101"/>
        <v>192</v>
      </c>
      <c r="N256" s="260">
        <f t="shared" si="122"/>
        <v>54.4</v>
      </c>
      <c r="O256" s="261">
        <f t="shared" si="115"/>
        <v>1414.3999999999999</v>
      </c>
      <c r="P256" s="250">
        <f>VLOOKUP(D256,Forecast!B$1:H$27,7,FALSE)</f>
        <v>438</v>
      </c>
      <c r="Q256" s="265"/>
      <c r="R256" s="261">
        <f t="shared" si="95"/>
        <v>1033.5999999999999</v>
      </c>
      <c r="S256" s="250">
        <f>VLOOKUP(D256,Forecast!$B$1:$I$27,8,FALSE)</f>
        <v>232</v>
      </c>
      <c r="T256" s="265"/>
      <c r="U256" s="261">
        <f t="shared" si="96"/>
        <v>1033.5999999999999</v>
      </c>
      <c r="V256" s="250">
        <f>VLOOKUP(D256,Forecast!B$1:J$27,9,FALSE)</f>
        <v>184</v>
      </c>
      <c r="W256" s="265"/>
      <c r="X256" s="261">
        <f t="shared" si="97"/>
        <v>1360</v>
      </c>
      <c r="Y256" s="250">
        <f>VLOOKUP(D256,Forecast!B$1:K$27,10,FALSE)</f>
        <v>184</v>
      </c>
      <c r="Z256" s="265"/>
      <c r="AA256" s="261">
        <f t="shared" si="98"/>
        <v>1088</v>
      </c>
      <c r="AB256" s="250">
        <f>VLOOKUP(D256,Forecast!B$1:L$27,11,FALSE)</f>
        <v>202</v>
      </c>
      <c r="AC256" s="265"/>
      <c r="AD256" s="261">
        <f t="shared" si="99"/>
        <v>1033.5999999999999</v>
      </c>
      <c r="AE256" s="250">
        <f>VLOOKUP(D256,Forecast!B$1:M$27,12,FALSE)</f>
        <v>202</v>
      </c>
      <c r="AF256" s="265"/>
      <c r="AG256" s="261">
        <f t="shared" si="100"/>
        <v>1305.5999999999999</v>
      </c>
      <c r="AH256" s="250">
        <f>VLOOKUP(D256,Forecast!B$1:N$27,13,FALSE)</f>
        <v>202</v>
      </c>
      <c r="AI256" s="265"/>
      <c r="AJ256" s="266"/>
      <c r="AK256" s="325"/>
    </row>
    <row r="257" spans="2:37" ht="33" hidden="1" customHeight="1">
      <c r="B257" s="334"/>
      <c r="C257" s="257" t="s">
        <v>192</v>
      </c>
      <c r="D257" s="295" t="s">
        <v>258</v>
      </c>
      <c r="E257" s="284" t="s">
        <v>115</v>
      </c>
      <c r="F257" s="285" t="s">
        <v>55</v>
      </c>
      <c r="G257" s="285" t="s">
        <v>55</v>
      </c>
      <c r="H257" s="286">
        <v>24</v>
      </c>
      <c r="I257" s="273">
        <v>3</v>
      </c>
      <c r="J257" s="271">
        <v>0.85</v>
      </c>
      <c r="K257" s="263">
        <v>1</v>
      </c>
      <c r="L257" s="263">
        <v>8</v>
      </c>
      <c r="M257" s="260">
        <f t="shared" si="101"/>
        <v>192</v>
      </c>
      <c r="N257" s="260">
        <f t="shared" si="122"/>
        <v>54.4</v>
      </c>
      <c r="O257" s="261">
        <f t="shared" si="115"/>
        <v>1414.3999999999999</v>
      </c>
      <c r="P257" s="250">
        <f>VLOOKUP(D257,Forecast!B$1:H$27,7,FALSE)</f>
        <v>8</v>
      </c>
      <c r="Q257" s="265"/>
      <c r="R257" s="261">
        <f t="shared" si="95"/>
        <v>1033.5999999999999</v>
      </c>
      <c r="S257" s="250">
        <f>VLOOKUP(D257,Forecast!$B$1:$I$27,8,FALSE)</f>
        <v>40</v>
      </c>
      <c r="T257" s="265"/>
      <c r="U257" s="261">
        <f t="shared" si="96"/>
        <v>1033.5999999999999</v>
      </c>
      <c r="V257" s="250">
        <f>VLOOKUP(D257,Forecast!B$1:J$27,9,FALSE)</f>
        <v>32</v>
      </c>
      <c r="W257" s="265"/>
      <c r="X257" s="261">
        <f t="shared" si="97"/>
        <v>1360</v>
      </c>
      <c r="Y257" s="250">
        <f>VLOOKUP(D257,Forecast!B$1:K$27,10,FALSE)</f>
        <v>28</v>
      </c>
      <c r="Z257" s="265"/>
      <c r="AA257" s="261">
        <f t="shared" si="98"/>
        <v>1088</v>
      </c>
      <c r="AB257" s="250">
        <f>VLOOKUP(D257,Forecast!B$1:L$27,11,FALSE)</f>
        <v>40</v>
      </c>
      <c r="AC257" s="265"/>
      <c r="AD257" s="261">
        <f t="shared" si="99"/>
        <v>1033.5999999999999</v>
      </c>
      <c r="AE257" s="250">
        <f>VLOOKUP(D257,Forecast!B$1:M$27,12,FALSE)</f>
        <v>40</v>
      </c>
      <c r="AF257" s="265"/>
      <c r="AG257" s="261">
        <f t="shared" si="100"/>
        <v>1305.5999999999999</v>
      </c>
      <c r="AH257" s="250">
        <f>VLOOKUP(D257,Forecast!B$1:N$27,13,FALSE)</f>
        <v>39</v>
      </c>
      <c r="AI257" s="265"/>
      <c r="AJ257" s="266"/>
      <c r="AK257" s="325"/>
    </row>
    <row r="258" spans="2:37" ht="33" hidden="1" customHeight="1">
      <c r="B258" s="334"/>
      <c r="C258" s="257" t="s">
        <v>192</v>
      </c>
      <c r="D258" s="295" t="s">
        <v>281</v>
      </c>
      <c r="E258" s="284" t="s">
        <v>115</v>
      </c>
      <c r="F258" s="285" t="s">
        <v>55</v>
      </c>
      <c r="G258" s="285" t="s">
        <v>55</v>
      </c>
      <c r="H258" s="293">
        <v>24</v>
      </c>
      <c r="I258" s="273">
        <v>3</v>
      </c>
      <c r="J258" s="271">
        <v>0.85</v>
      </c>
      <c r="K258" s="263">
        <v>1</v>
      </c>
      <c r="L258" s="263">
        <v>8</v>
      </c>
      <c r="M258" s="260">
        <f t="shared" ref="M258" si="141">H258*K258*L258</f>
        <v>192</v>
      </c>
      <c r="N258" s="260">
        <f t="shared" ref="N258" si="142">(M258/I258*J258)</f>
        <v>54.4</v>
      </c>
      <c r="O258" s="261">
        <f t="shared" ref="O258" si="143">N258*$O$2</f>
        <v>1414.3999999999999</v>
      </c>
      <c r="P258" s="250">
        <f>VLOOKUP(D258,Forecast!B$1:H$27,7,FALSE)</f>
        <v>0</v>
      </c>
      <c r="Q258" s="265"/>
      <c r="R258" s="261">
        <f t="shared" si="95"/>
        <v>1033.5999999999999</v>
      </c>
      <c r="S258" s="250">
        <f>VLOOKUP(D258,Forecast!$B$1:$I$27,8,FALSE)</f>
        <v>17</v>
      </c>
      <c r="T258" s="265"/>
      <c r="U258" s="261">
        <f t="shared" si="96"/>
        <v>1033.5999999999999</v>
      </c>
      <c r="V258" s="250">
        <f>VLOOKUP(D258,Forecast!B$1:J$27,9,FALSE)</f>
        <v>16</v>
      </c>
      <c r="W258" s="265"/>
      <c r="X258" s="261">
        <f t="shared" si="97"/>
        <v>1360</v>
      </c>
      <c r="Y258" s="250">
        <f>VLOOKUP(D258,Forecast!B$1:K$27,10,FALSE)</f>
        <v>16</v>
      </c>
      <c r="Z258" s="265"/>
      <c r="AA258" s="261">
        <f t="shared" si="98"/>
        <v>1088</v>
      </c>
      <c r="AB258" s="250">
        <f>VLOOKUP(D258,Forecast!B$1:L$27,11,FALSE)</f>
        <v>25</v>
      </c>
      <c r="AC258" s="265"/>
      <c r="AD258" s="261">
        <f t="shared" si="99"/>
        <v>1033.5999999999999</v>
      </c>
      <c r="AE258" s="250">
        <f>VLOOKUP(D258,Forecast!B$1:M$27,12,FALSE)</f>
        <v>24</v>
      </c>
      <c r="AF258" s="265"/>
      <c r="AG258" s="261">
        <f t="shared" si="100"/>
        <v>1305.5999999999999</v>
      </c>
      <c r="AH258" s="250">
        <f>VLOOKUP(D258,Forecast!B$1:N$27,13,FALSE)</f>
        <v>24</v>
      </c>
      <c r="AI258" s="265"/>
      <c r="AJ258" s="266"/>
      <c r="AK258" s="325"/>
    </row>
    <row r="259" spans="2:37" ht="33" hidden="1" customHeight="1">
      <c r="B259" s="334"/>
      <c r="C259" s="257" t="s">
        <v>192</v>
      </c>
      <c r="D259" s="286" t="s">
        <v>253</v>
      </c>
      <c r="E259" s="284" t="s">
        <v>115</v>
      </c>
      <c r="F259" s="285" t="s">
        <v>55</v>
      </c>
      <c r="G259" s="285" t="s">
        <v>55</v>
      </c>
      <c r="H259" s="286">
        <v>24</v>
      </c>
      <c r="I259" s="273">
        <v>3</v>
      </c>
      <c r="J259" s="271">
        <v>0.85</v>
      </c>
      <c r="K259" s="263">
        <v>1</v>
      </c>
      <c r="L259" s="263">
        <v>8</v>
      </c>
      <c r="M259" s="260">
        <f t="shared" si="101"/>
        <v>192</v>
      </c>
      <c r="N259" s="260">
        <f t="shared" si="122"/>
        <v>54.4</v>
      </c>
      <c r="O259" s="261">
        <f t="shared" si="115"/>
        <v>1414.3999999999999</v>
      </c>
      <c r="P259" s="250">
        <f>VLOOKUP(D259,Forecast!B$1:H$27,7,FALSE)</f>
        <v>146</v>
      </c>
      <c r="Q259" s="265"/>
      <c r="R259" s="261">
        <f t="shared" si="95"/>
        <v>1033.5999999999999</v>
      </c>
      <c r="S259" s="250">
        <f>VLOOKUP(D259,Forecast!$B$1:$I$27,8,FALSE)</f>
        <v>112</v>
      </c>
      <c r="T259" s="265"/>
      <c r="U259" s="261">
        <f t="shared" si="96"/>
        <v>1033.5999999999999</v>
      </c>
      <c r="V259" s="250">
        <f>VLOOKUP(D259,Forecast!B$1:J$27,9,FALSE)</f>
        <v>88</v>
      </c>
      <c r="W259" s="265"/>
      <c r="X259" s="261">
        <f t="shared" si="97"/>
        <v>1360</v>
      </c>
      <c r="Y259" s="250">
        <f>VLOOKUP(D259,Forecast!B$1:K$27,10,FALSE)</f>
        <v>72</v>
      </c>
      <c r="Z259" s="265"/>
      <c r="AA259" s="261">
        <f t="shared" si="98"/>
        <v>1088</v>
      </c>
      <c r="AB259" s="250">
        <f>VLOOKUP(D259,Forecast!B$1:L$27,11,FALSE)</f>
        <v>95</v>
      </c>
      <c r="AC259" s="265"/>
      <c r="AD259" s="261">
        <f t="shared" si="99"/>
        <v>1033.5999999999999</v>
      </c>
      <c r="AE259" s="250">
        <f>VLOOKUP(D259,Forecast!B$1:M$27,12,FALSE)</f>
        <v>95</v>
      </c>
      <c r="AF259" s="265"/>
      <c r="AG259" s="261">
        <f t="shared" si="100"/>
        <v>1305.5999999999999</v>
      </c>
      <c r="AH259" s="250">
        <f>VLOOKUP(D259,Forecast!B$1:N$27,13,FALSE)</f>
        <v>95</v>
      </c>
      <c r="AI259" s="265"/>
      <c r="AJ259" s="266"/>
      <c r="AK259" s="325"/>
    </row>
    <row r="260" spans="2:37" ht="33" hidden="1" customHeight="1">
      <c r="B260" s="334"/>
      <c r="C260" s="257" t="s">
        <v>192</v>
      </c>
      <c r="D260" s="286" t="s">
        <v>254</v>
      </c>
      <c r="E260" s="284" t="s">
        <v>115</v>
      </c>
      <c r="F260" s="285" t="s">
        <v>55</v>
      </c>
      <c r="G260" s="285" t="s">
        <v>55</v>
      </c>
      <c r="H260" s="286">
        <v>24</v>
      </c>
      <c r="I260" s="273">
        <v>3</v>
      </c>
      <c r="J260" s="271">
        <v>0.85</v>
      </c>
      <c r="K260" s="263">
        <v>1</v>
      </c>
      <c r="L260" s="263">
        <v>8</v>
      </c>
      <c r="M260" s="260">
        <f t="shared" si="101"/>
        <v>192</v>
      </c>
      <c r="N260" s="260">
        <f t="shared" si="122"/>
        <v>54.4</v>
      </c>
      <c r="O260" s="261">
        <f t="shared" si="115"/>
        <v>1414.3999999999999</v>
      </c>
      <c r="P260" s="250">
        <f>VLOOKUP(D260,Forecast!B$1:H$27,7,FALSE)</f>
        <v>212</v>
      </c>
      <c r="Q260" s="265"/>
      <c r="R260" s="261">
        <f t="shared" si="95"/>
        <v>1033.5999999999999</v>
      </c>
      <c r="S260" s="250">
        <f>VLOOKUP(D260,Forecast!$B$1:$I$27,8,FALSE)</f>
        <v>116</v>
      </c>
      <c r="T260" s="265"/>
      <c r="U260" s="261">
        <f t="shared" si="96"/>
        <v>1033.5999999999999</v>
      </c>
      <c r="V260" s="250">
        <f>VLOOKUP(D260,Forecast!B$1:J$27,9,FALSE)</f>
        <v>88</v>
      </c>
      <c r="W260" s="265"/>
      <c r="X260" s="261">
        <f t="shared" si="97"/>
        <v>1360</v>
      </c>
      <c r="Y260" s="250">
        <f>VLOOKUP(D260,Forecast!B$1:K$27,10,FALSE)</f>
        <v>96</v>
      </c>
      <c r="Z260" s="265"/>
      <c r="AA260" s="261">
        <f t="shared" si="98"/>
        <v>1088</v>
      </c>
      <c r="AB260" s="250">
        <f>VLOOKUP(D260,Forecast!B$1:L$27,11,FALSE)</f>
        <v>94</v>
      </c>
      <c r="AC260" s="265"/>
      <c r="AD260" s="261">
        <f t="shared" si="99"/>
        <v>1033.5999999999999</v>
      </c>
      <c r="AE260" s="250">
        <f>VLOOKUP(D260,Forecast!B$1:M$27,12,FALSE)</f>
        <v>94</v>
      </c>
      <c r="AF260" s="265"/>
      <c r="AG260" s="261">
        <f t="shared" si="100"/>
        <v>1305.5999999999999</v>
      </c>
      <c r="AH260" s="250">
        <f>VLOOKUP(D260,Forecast!B$1:N$27,13,FALSE)</f>
        <v>93</v>
      </c>
      <c r="AI260" s="265"/>
      <c r="AJ260" s="266"/>
      <c r="AK260" s="325"/>
    </row>
    <row r="261" spans="2:37" ht="33" hidden="1" customHeight="1">
      <c r="B261" s="334"/>
      <c r="C261" s="257" t="s">
        <v>192</v>
      </c>
      <c r="D261" s="286" t="s">
        <v>262</v>
      </c>
      <c r="E261" s="284" t="s">
        <v>115</v>
      </c>
      <c r="F261" s="285" t="s">
        <v>55</v>
      </c>
      <c r="G261" s="285" t="s">
        <v>55</v>
      </c>
      <c r="H261" s="286">
        <v>24</v>
      </c>
      <c r="I261" s="273">
        <v>3</v>
      </c>
      <c r="J261" s="271">
        <v>0.85</v>
      </c>
      <c r="K261" s="263">
        <v>1</v>
      </c>
      <c r="L261" s="263">
        <v>8</v>
      </c>
      <c r="M261" s="260">
        <f t="shared" ref="M261" si="144">H261*K261*L261</f>
        <v>192</v>
      </c>
      <c r="N261" s="260">
        <f t="shared" ref="N261" si="145">(M261/I261*J261)</f>
        <v>54.4</v>
      </c>
      <c r="O261" s="261">
        <f t="shared" ref="O261" si="146">N261*$O$2</f>
        <v>1414.3999999999999</v>
      </c>
      <c r="P261" s="250">
        <f>VLOOKUP(D261,Forecast!B$1:H$27,7,FALSE)</f>
        <v>34</v>
      </c>
      <c r="Q261" s="265"/>
      <c r="R261" s="261">
        <f t="shared" si="95"/>
        <v>1033.5999999999999</v>
      </c>
      <c r="S261" s="250">
        <f>VLOOKUP(D261,Forecast!$B$1:$I$27,8,FALSE)</f>
        <v>32</v>
      </c>
      <c r="T261" s="265"/>
      <c r="U261" s="261">
        <f t="shared" si="96"/>
        <v>1033.5999999999999</v>
      </c>
      <c r="V261" s="250">
        <f>VLOOKUP(D261,Forecast!B$1:J$27,9,FALSE)</f>
        <v>24</v>
      </c>
      <c r="W261" s="265"/>
      <c r="X261" s="261">
        <f t="shared" si="97"/>
        <v>1360</v>
      </c>
      <c r="Y261" s="250">
        <f>VLOOKUP(D261,Forecast!B$1:K$27,10,FALSE)</f>
        <v>24</v>
      </c>
      <c r="Z261" s="265"/>
      <c r="AA261" s="261">
        <f t="shared" si="98"/>
        <v>1088</v>
      </c>
      <c r="AB261" s="250">
        <f>VLOOKUP(D261,Forecast!B$1:L$27,11,FALSE)</f>
        <v>28</v>
      </c>
      <c r="AC261" s="265"/>
      <c r="AD261" s="261">
        <f t="shared" si="99"/>
        <v>1033.5999999999999</v>
      </c>
      <c r="AE261" s="250">
        <f>VLOOKUP(D261,Forecast!B$1:M$27,12,FALSE)</f>
        <v>28</v>
      </c>
      <c r="AF261" s="265"/>
      <c r="AG261" s="261">
        <f t="shared" si="100"/>
        <v>1305.5999999999999</v>
      </c>
      <c r="AH261" s="250">
        <f>VLOOKUP(D261,Forecast!B$1:N$27,13,FALSE)</f>
        <v>28</v>
      </c>
      <c r="AI261" s="265"/>
      <c r="AJ261" s="266"/>
      <c r="AK261" s="325"/>
    </row>
    <row r="262" spans="2:37" ht="33" hidden="1" customHeight="1">
      <c r="B262" s="334"/>
      <c r="C262" s="257" t="s">
        <v>192</v>
      </c>
      <c r="D262" s="286" t="s">
        <v>255</v>
      </c>
      <c r="E262" s="284" t="s">
        <v>115</v>
      </c>
      <c r="F262" s="285" t="s">
        <v>55</v>
      </c>
      <c r="G262" s="285" t="s">
        <v>55</v>
      </c>
      <c r="H262" s="286">
        <v>24</v>
      </c>
      <c r="I262" s="273">
        <v>3</v>
      </c>
      <c r="J262" s="271">
        <v>0.85</v>
      </c>
      <c r="K262" s="263">
        <v>1</v>
      </c>
      <c r="L262" s="263">
        <v>8</v>
      </c>
      <c r="M262" s="260">
        <f t="shared" si="101"/>
        <v>192</v>
      </c>
      <c r="N262" s="260">
        <f t="shared" si="122"/>
        <v>54.4</v>
      </c>
      <c r="O262" s="261">
        <f t="shared" si="115"/>
        <v>1414.3999999999999</v>
      </c>
      <c r="P262" s="250">
        <f>VLOOKUP(D262,Forecast!B$1:H$27,7,FALSE)</f>
        <v>6</v>
      </c>
      <c r="Q262" s="265"/>
      <c r="R262" s="261">
        <f t="shared" ref="R262:R285" si="147">N262*$R$2</f>
        <v>1033.5999999999999</v>
      </c>
      <c r="S262" s="250">
        <f>VLOOKUP(D262,Forecast!$B$1:$I$27,8,FALSE)</f>
        <v>20</v>
      </c>
      <c r="T262" s="265"/>
      <c r="U262" s="261">
        <f t="shared" ref="U262:U285" si="148">N262*$U$2</f>
        <v>1033.5999999999999</v>
      </c>
      <c r="V262" s="250">
        <f>VLOOKUP(D262,Forecast!B$1:J$27,9,FALSE)</f>
        <v>0</v>
      </c>
      <c r="W262" s="265"/>
      <c r="X262" s="261">
        <f t="shared" ref="X262:X285" si="149">N262*$X$2</f>
        <v>1360</v>
      </c>
      <c r="Y262" s="250">
        <f>VLOOKUP(D262,Forecast!B$1:K$27,10,FALSE)</f>
        <v>0</v>
      </c>
      <c r="Z262" s="265"/>
      <c r="AA262" s="261">
        <f t="shared" ref="AA262:AA285" si="150">N262*$AA$2</f>
        <v>1088</v>
      </c>
      <c r="AB262" s="250">
        <f>VLOOKUP(D262,Forecast!B$1:L$27,11,FALSE)</f>
        <v>8</v>
      </c>
      <c r="AC262" s="265"/>
      <c r="AD262" s="261">
        <f t="shared" ref="AD262:AD285" si="151">N262*$AD$2</f>
        <v>1033.5999999999999</v>
      </c>
      <c r="AE262" s="250">
        <f>VLOOKUP(D262,Forecast!B$1:M$27,12,FALSE)</f>
        <v>8</v>
      </c>
      <c r="AF262" s="265"/>
      <c r="AG262" s="261">
        <f t="shared" ref="AG262:AG285" si="152">N262*$AG$2</f>
        <v>1305.5999999999999</v>
      </c>
      <c r="AH262" s="250">
        <f>VLOOKUP(D262,Forecast!B$1:N$27,13,FALSE)</f>
        <v>7</v>
      </c>
      <c r="AI262" s="265"/>
      <c r="AJ262" s="266"/>
      <c r="AK262" s="325"/>
    </row>
    <row r="263" spans="2:37" ht="33" hidden="1" customHeight="1">
      <c r="B263" s="334"/>
      <c r="C263" s="257" t="s">
        <v>192</v>
      </c>
      <c r="D263" s="286" t="s">
        <v>256</v>
      </c>
      <c r="E263" s="284" t="s">
        <v>115</v>
      </c>
      <c r="F263" s="285" t="s">
        <v>55</v>
      </c>
      <c r="G263" s="285" t="s">
        <v>55</v>
      </c>
      <c r="H263" s="286">
        <v>24</v>
      </c>
      <c r="I263" s="273">
        <v>3</v>
      </c>
      <c r="J263" s="271">
        <v>0.85</v>
      </c>
      <c r="K263" s="263">
        <v>1</v>
      </c>
      <c r="L263" s="263">
        <v>8</v>
      </c>
      <c r="M263" s="260">
        <f t="shared" si="101"/>
        <v>192</v>
      </c>
      <c r="N263" s="260">
        <f t="shared" si="122"/>
        <v>54.4</v>
      </c>
      <c r="O263" s="261">
        <f t="shared" si="115"/>
        <v>1414.3999999999999</v>
      </c>
      <c r="P263" s="250">
        <f>VLOOKUP(D263,Forecast!B$1:H$27,7,FALSE)</f>
        <v>0</v>
      </c>
      <c r="Q263" s="265"/>
      <c r="R263" s="261">
        <f t="shared" si="147"/>
        <v>1033.5999999999999</v>
      </c>
      <c r="S263" s="250">
        <f>VLOOKUP(D263,Forecast!$B$1:$I$27,8,FALSE)</f>
        <v>5</v>
      </c>
      <c r="T263" s="265"/>
      <c r="U263" s="261">
        <f t="shared" si="148"/>
        <v>1033.5999999999999</v>
      </c>
      <c r="V263" s="250">
        <f>VLOOKUP(D263,Forecast!B$1:J$27,9,FALSE)</f>
        <v>0</v>
      </c>
      <c r="W263" s="265"/>
      <c r="X263" s="261">
        <f t="shared" si="149"/>
        <v>1360</v>
      </c>
      <c r="Y263" s="250">
        <f>VLOOKUP(D263,Forecast!B$1:K$27,10,FALSE)</f>
        <v>0</v>
      </c>
      <c r="Z263" s="265"/>
      <c r="AA263" s="261">
        <f t="shared" si="150"/>
        <v>1088</v>
      </c>
      <c r="AB263" s="250">
        <f>VLOOKUP(D263,Forecast!B$1:L$27,11,FALSE)</f>
        <v>4</v>
      </c>
      <c r="AC263" s="265"/>
      <c r="AD263" s="261">
        <f t="shared" si="151"/>
        <v>1033.5999999999999</v>
      </c>
      <c r="AE263" s="250">
        <f>VLOOKUP(D263,Forecast!B$1:M$27,12,FALSE)</f>
        <v>4</v>
      </c>
      <c r="AF263" s="265"/>
      <c r="AG263" s="261">
        <f t="shared" si="152"/>
        <v>1305.5999999999999</v>
      </c>
      <c r="AH263" s="250">
        <f>VLOOKUP(D263,Forecast!B$1:N$27,13,FALSE)</f>
        <v>4</v>
      </c>
      <c r="AI263" s="265"/>
      <c r="AJ263" s="266"/>
      <c r="AK263" s="325"/>
    </row>
    <row r="264" spans="2:37" ht="33" hidden="1" customHeight="1">
      <c r="B264" s="334"/>
      <c r="C264" s="257" t="s">
        <v>192</v>
      </c>
      <c r="D264" s="286" t="s">
        <v>260</v>
      </c>
      <c r="E264" s="284" t="s">
        <v>115</v>
      </c>
      <c r="F264" s="285" t="s">
        <v>55</v>
      </c>
      <c r="G264" s="285" t="s">
        <v>55</v>
      </c>
      <c r="H264" s="286">
        <v>24</v>
      </c>
      <c r="I264" s="273">
        <v>3</v>
      </c>
      <c r="J264" s="271">
        <v>0.85</v>
      </c>
      <c r="K264" s="263">
        <v>1</v>
      </c>
      <c r="L264" s="263">
        <v>8</v>
      </c>
      <c r="M264" s="260">
        <f t="shared" si="101"/>
        <v>192</v>
      </c>
      <c r="N264" s="260">
        <f t="shared" si="122"/>
        <v>54.4</v>
      </c>
      <c r="O264" s="261">
        <f t="shared" si="115"/>
        <v>1414.3999999999999</v>
      </c>
      <c r="P264" s="250">
        <f>VLOOKUP(D264,Forecast!B$1:H$27,7,FALSE)</f>
        <v>7</v>
      </c>
      <c r="Q264" s="265"/>
      <c r="R264" s="261">
        <f t="shared" si="147"/>
        <v>1033.5999999999999</v>
      </c>
      <c r="S264" s="250">
        <f>VLOOKUP(D264,Forecast!$B$1:$I$27,8,FALSE)</f>
        <v>3</v>
      </c>
      <c r="T264" s="265"/>
      <c r="U264" s="261">
        <f t="shared" si="148"/>
        <v>1033.5999999999999</v>
      </c>
      <c r="V264" s="250">
        <f>VLOOKUP(D264,Forecast!B$1:J$27,9,FALSE)</f>
        <v>0</v>
      </c>
      <c r="W264" s="265"/>
      <c r="X264" s="261">
        <f t="shared" si="149"/>
        <v>1360</v>
      </c>
      <c r="Y264" s="250">
        <f>VLOOKUP(D264,Forecast!B$1:K$27,10,FALSE)</f>
        <v>0</v>
      </c>
      <c r="Z264" s="265"/>
      <c r="AA264" s="261">
        <f t="shared" si="150"/>
        <v>1088</v>
      </c>
      <c r="AB264" s="250">
        <f>VLOOKUP(D264,Forecast!B$1:L$27,11,FALSE)</f>
        <v>1</v>
      </c>
      <c r="AC264" s="265"/>
      <c r="AD264" s="261">
        <f t="shared" si="151"/>
        <v>1033.5999999999999</v>
      </c>
      <c r="AE264" s="250">
        <f>VLOOKUP(D264,Forecast!B$1:M$27,12,FALSE)</f>
        <v>1</v>
      </c>
      <c r="AF264" s="265"/>
      <c r="AG264" s="261">
        <f t="shared" si="152"/>
        <v>1305.5999999999999</v>
      </c>
      <c r="AH264" s="250">
        <f>VLOOKUP(D264,Forecast!B$1:N$27,13,FALSE)</f>
        <v>1</v>
      </c>
      <c r="AI264" s="265"/>
      <c r="AJ264" s="266"/>
      <c r="AK264" s="325"/>
    </row>
    <row r="265" spans="2:37" ht="33" hidden="1" customHeight="1">
      <c r="B265" s="334"/>
      <c r="C265" s="257" t="s">
        <v>231</v>
      </c>
      <c r="D265" s="286" t="s">
        <v>286</v>
      </c>
      <c r="E265" s="284" t="s">
        <v>115</v>
      </c>
      <c r="F265" s="285" t="s">
        <v>55</v>
      </c>
      <c r="G265" s="285" t="s">
        <v>55</v>
      </c>
      <c r="H265" s="286">
        <v>24</v>
      </c>
      <c r="I265" s="273">
        <v>3</v>
      </c>
      <c r="J265" s="271">
        <v>0.85</v>
      </c>
      <c r="K265" s="263">
        <v>1</v>
      </c>
      <c r="L265" s="263">
        <v>8</v>
      </c>
      <c r="M265" s="260">
        <f t="shared" si="101"/>
        <v>192</v>
      </c>
      <c r="N265" s="260">
        <f t="shared" si="122"/>
        <v>54.4</v>
      </c>
      <c r="O265" s="261">
        <f t="shared" si="115"/>
        <v>1414.3999999999999</v>
      </c>
      <c r="P265" s="250">
        <v>0</v>
      </c>
      <c r="Q265" s="265"/>
      <c r="R265" s="261">
        <f t="shared" si="147"/>
        <v>1033.5999999999999</v>
      </c>
      <c r="S265" s="250">
        <v>0</v>
      </c>
      <c r="T265" s="265"/>
      <c r="U265" s="261">
        <f t="shared" si="148"/>
        <v>1033.5999999999999</v>
      </c>
      <c r="V265" s="250">
        <v>0</v>
      </c>
      <c r="W265" s="265"/>
      <c r="X265" s="261">
        <f t="shared" si="149"/>
        <v>1360</v>
      </c>
      <c r="Y265" s="250">
        <v>0</v>
      </c>
      <c r="Z265" s="265"/>
      <c r="AA265" s="261">
        <f t="shared" si="150"/>
        <v>1088</v>
      </c>
      <c r="AB265" s="250">
        <v>0</v>
      </c>
      <c r="AC265" s="265"/>
      <c r="AD265" s="261">
        <f t="shared" si="151"/>
        <v>1033.5999999999999</v>
      </c>
      <c r="AE265" s="250">
        <v>0</v>
      </c>
      <c r="AF265" s="265"/>
      <c r="AG265" s="261">
        <f t="shared" si="152"/>
        <v>1305.5999999999999</v>
      </c>
      <c r="AH265" s="250">
        <v>0</v>
      </c>
      <c r="AI265" s="265"/>
      <c r="AJ265" s="266"/>
      <c r="AK265" s="325"/>
    </row>
    <row r="266" spans="2:37" ht="33" hidden="1" customHeight="1">
      <c r="B266" s="334"/>
      <c r="C266" s="257" t="s">
        <v>231</v>
      </c>
      <c r="D266" s="286" t="s">
        <v>285</v>
      </c>
      <c r="E266" s="284" t="s">
        <v>115</v>
      </c>
      <c r="F266" s="285" t="s">
        <v>55</v>
      </c>
      <c r="G266" s="285" t="s">
        <v>55</v>
      </c>
      <c r="H266" s="286">
        <v>24</v>
      </c>
      <c r="I266" s="273">
        <v>3</v>
      </c>
      <c r="J266" s="271">
        <v>0.85</v>
      </c>
      <c r="K266" s="263">
        <v>1</v>
      </c>
      <c r="L266" s="263">
        <v>8</v>
      </c>
      <c r="M266" s="260">
        <f t="shared" si="101"/>
        <v>192</v>
      </c>
      <c r="N266" s="260">
        <f t="shared" si="122"/>
        <v>54.4</v>
      </c>
      <c r="O266" s="261">
        <f t="shared" si="115"/>
        <v>1414.3999999999999</v>
      </c>
      <c r="P266" s="250">
        <v>0</v>
      </c>
      <c r="Q266" s="265"/>
      <c r="R266" s="261">
        <f t="shared" si="147"/>
        <v>1033.5999999999999</v>
      </c>
      <c r="S266" s="250">
        <v>0</v>
      </c>
      <c r="T266" s="265"/>
      <c r="U266" s="261">
        <f t="shared" si="148"/>
        <v>1033.5999999999999</v>
      </c>
      <c r="V266" s="250">
        <v>0</v>
      </c>
      <c r="W266" s="265"/>
      <c r="X266" s="261">
        <f t="shared" si="149"/>
        <v>1360</v>
      </c>
      <c r="Y266" s="250">
        <v>0</v>
      </c>
      <c r="Z266" s="265"/>
      <c r="AA266" s="261">
        <f t="shared" si="150"/>
        <v>1088</v>
      </c>
      <c r="AB266" s="250">
        <v>0</v>
      </c>
      <c r="AC266" s="265"/>
      <c r="AD266" s="261">
        <f t="shared" si="151"/>
        <v>1033.5999999999999</v>
      </c>
      <c r="AE266" s="250">
        <v>0</v>
      </c>
      <c r="AF266" s="265"/>
      <c r="AG266" s="261">
        <f t="shared" si="152"/>
        <v>1305.5999999999999</v>
      </c>
      <c r="AH266" s="250">
        <v>0</v>
      </c>
      <c r="AI266" s="265"/>
      <c r="AJ266" s="266"/>
      <c r="AK266" s="325"/>
    </row>
    <row r="267" spans="2:37" ht="33" hidden="1" customHeight="1">
      <c r="B267" s="334"/>
      <c r="C267" s="257" t="s">
        <v>231</v>
      </c>
      <c r="D267" s="286" t="s">
        <v>282</v>
      </c>
      <c r="E267" s="284" t="s">
        <v>115</v>
      </c>
      <c r="F267" s="285" t="s">
        <v>55</v>
      </c>
      <c r="G267" s="285" t="s">
        <v>55</v>
      </c>
      <c r="H267" s="286">
        <v>24</v>
      </c>
      <c r="I267" s="273">
        <v>3</v>
      </c>
      <c r="J267" s="271">
        <v>0.85</v>
      </c>
      <c r="K267" s="263">
        <v>1</v>
      </c>
      <c r="L267" s="263">
        <v>8</v>
      </c>
      <c r="M267" s="260">
        <f t="shared" si="101"/>
        <v>192</v>
      </c>
      <c r="N267" s="260">
        <f t="shared" si="122"/>
        <v>54.4</v>
      </c>
      <c r="O267" s="261">
        <f t="shared" si="115"/>
        <v>1414.3999999999999</v>
      </c>
      <c r="P267" s="250">
        <v>1</v>
      </c>
      <c r="Q267" s="265"/>
      <c r="R267" s="261">
        <f t="shared" si="147"/>
        <v>1033.5999999999999</v>
      </c>
      <c r="S267" s="250">
        <v>0</v>
      </c>
      <c r="T267" s="265"/>
      <c r="U267" s="261">
        <f t="shared" si="148"/>
        <v>1033.5999999999999</v>
      </c>
      <c r="V267" s="250">
        <v>0</v>
      </c>
      <c r="W267" s="265"/>
      <c r="X267" s="261">
        <f t="shared" si="149"/>
        <v>1360</v>
      </c>
      <c r="Y267" s="250">
        <v>0</v>
      </c>
      <c r="Z267" s="265"/>
      <c r="AA267" s="261">
        <f t="shared" si="150"/>
        <v>1088</v>
      </c>
      <c r="AB267" s="250">
        <v>0</v>
      </c>
      <c r="AC267" s="265"/>
      <c r="AD267" s="261">
        <f t="shared" si="151"/>
        <v>1033.5999999999999</v>
      </c>
      <c r="AE267" s="250">
        <v>0</v>
      </c>
      <c r="AF267" s="265"/>
      <c r="AG267" s="261">
        <f t="shared" si="152"/>
        <v>1305.5999999999999</v>
      </c>
      <c r="AH267" s="250">
        <v>0</v>
      </c>
      <c r="AI267" s="265"/>
      <c r="AJ267" s="266"/>
      <c r="AK267" s="325"/>
    </row>
    <row r="268" spans="2:37" ht="33" hidden="1" customHeight="1">
      <c r="B268" s="334"/>
      <c r="C268" s="257" t="s">
        <v>231</v>
      </c>
      <c r="D268" s="286" t="s">
        <v>283</v>
      </c>
      <c r="E268" s="284" t="s">
        <v>115</v>
      </c>
      <c r="F268" s="285" t="s">
        <v>55</v>
      </c>
      <c r="G268" s="285" t="s">
        <v>55</v>
      </c>
      <c r="H268" s="286">
        <v>24</v>
      </c>
      <c r="I268" s="273">
        <v>3</v>
      </c>
      <c r="J268" s="271">
        <v>0.85</v>
      </c>
      <c r="K268" s="263">
        <v>1</v>
      </c>
      <c r="L268" s="263">
        <v>8</v>
      </c>
      <c r="M268" s="260">
        <f t="shared" si="101"/>
        <v>192</v>
      </c>
      <c r="N268" s="260">
        <f t="shared" si="122"/>
        <v>54.4</v>
      </c>
      <c r="O268" s="261">
        <f t="shared" si="115"/>
        <v>1414.3999999999999</v>
      </c>
      <c r="P268" s="250">
        <v>0</v>
      </c>
      <c r="Q268" s="265"/>
      <c r="R268" s="261">
        <f t="shared" si="147"/>
        <v>1033.5999999999999</v>
      </c>
      <c r="S268" s="250">
        <v>0</v>
      </c>
      <c r="T268" s="265"/>
      <c r="U268" s="261">
        <f t="shared" si="148"/>
        <v>1033.5999999999999</v>
      </c>
      <c r="V268" s="250">
        <v>0</v>
      </c>
      <c r="W268" s="265"/>
      <c r="X268" s="261">
        <f t="shared" si="149"/>
        <v>1360</v>
      </c>
      <c r="Y268" s="250">
        <v>0</v>
      </c>
      <c r="Z268" s="265"/>
      <c r="AA268" s="261">
        <f t="shared" si="150"/>
        <v>1088</v>
      </c>
      <c r="AB268" s="250">
        <v>0</v>
      </c>
      <c r="AC268" s="265"/>
      <c r="AD268" s="261">
        <f t="shared" si="151"/>
        <v>1033.5999999999999</v>
      </c>
      <c r="AE268" s="250">
        <v>0</v>
      </c>
      <c r="AF268" s="265"/>
      <c r="AG268" s="261">
        <f t="shared" si="152"/>
        <v>1305.5999999999999</v>
      </c>
      <c r="AH268" s="250">
        <v>0</v>
      </c>
      <c r="AI268" s="265"/>
      <c r="AJ268" s="266"/>
      <c r="AK268" s="325"/>
    </row>
    <row r="269" spans="2:37" ht="33" hidden="1" customHeight="1">
      <c r="B269" s="334"/>
      <c r="C269" s="257" t="s">
        <v>231</v>
      </c>
      <c r="D269" s="286" t="s">
        <v>284</v>
      </c>
      <c r="E269" s="284" t="s">
        <v>115</v>
      </c>
      <c r="F269" s="285" t="s">
        <v>55</v>
      </c>
      <c r="G269" s="285" t="s">
        <v>55</v>
      </c>
      <c r="H269" s="286">
        <v>24</v>
      </c>
      <c r="I269" s="273">
        <v>3</v>
      </c>
      <c r="J269" s="271">
        <v>0.85</v>
      </c>
      <c r="K269" s="263">
        <v>1</v>
      </c>
      <c r="L269" s="263">
        <v>8</v>
      </c>
      <c r="M269" s="260">
        <f t="shared" si="101"/>
        <v>192</v>
      </c>
      <c r="N269" s="260">
        <f t="shared" si="122"/>
        <v>54.4</v>
      </c>
      <c r="O269" s="261">
        <f t="shared" si="115"/>
        <v>1414.3999999999999</v>
      </c>
      <c r="P269" s="250">
        <v>0</v>
      </c>
      <c r="Q269" s="265"/>
      <c r="R269" s="261">
        <f t="shared" si="147"/>
        <v>1033.5999999999999</v>
      </c>
      <c r="S269" s="250">
        <v>0</v>
      </c>
      <c r="T269" s="265"/>
      <c r="U269" s="261">
        <f t="shared" si="148"/>
        <v>1033.5999999999999</v>
      </c>
      <c r="V269" s="250">
        <v>0</v>
      </c>
      <c r="W269" s="265"/>
      <c r="X269" s="261">
        <f t="shared" si="149"/>
        <v>1360</v>
      </c>
      <c r="Y269" s="250">
        <v>0</v>
      </c>
      <c r="Z269" s="265"/>
      <c r="AA269" s="261">
        <f t="shared" si="150"/>
        <v>1088</v>
      </c>
      <c r="AB269" s="250">
        <v>0</v>
      </c>
      <c r="AC269" s="265"/>
      <c r="AD269" s="261">
        <f t="shared" si="151"/>
        <v>1033.5999999999999</v>
      </c>
      <c r="AE269" s="250">
        <v>0</v>
      </c>
      <c r="AF269" s="265"/>
      <c r="AG269" s="261">
        <f t="shared" si="152"/>
        <v>1305.5999999999999</v>
      </c>
      <c r="AH269" s="250">
        <v>0</v>
      </c>
      <c r="AI269" s="265"/>
      <c r="AJ269" s="266"/>
      <c r="AK269" s="325"/>
    </row>
    <row r="270" spans="2:37" ht="33" customHeight="1">
      <c r="B270" s="334"/>
      <c r="C270" s="257" t="s">
        <v>192</v>
      </c>
      <c r="D270" s="286" t="s">
        <v>253</v>
      </c>
      <c r="E270" s="284" t="s">
        <v>126</v>
      </c>
      <c r="F270" s="285" t="s">
        <v>180</v>
      </c>
      <c r="G270" s="285"/>
      <c r="H270" s="286">
        <v>1</v>
      </c>
      <c r="I270" s="273">
        <v>0.36</v>
      </c>
      <c r="J270" s="271">
        <v>0.95</v>
      </c>
      <c r="K270" s="263">
        <v>2</v>
      </c>
      <c r="L270" s="263">
        <v>7.25</v>
      </c>
      <c r="M270" s="260">
        <f t="shared" si="101"/>
        <v>14.5</v>
      </c>
      <c r="N270" s="260">
        <f>(M270/I270)*J270</f>
        <v>38.263888888888886</v>
      </c>
      <c r="O270" s="261">
        <f t="shared" si="115"/>
        <v>994.86111111111109</v>
      </c>
      <c r="P270" s="250">
        <f>VLOOKUP(D270,Forecast!B$1:H$27,7,FALSE)</f>
        <v>146</v>
      </c>
      <c r="Q270" s="265">
        <f>SUM(P270:P278)/O270</f>
        <v>0.40005584252408211</v>
      </c>
      <c r="R270" s="261">
        <f t="shared" si="147"/>
        <v>727.0138888888888</v>
      </c>
      <c r="S270" s="250">
        <f>VLOOKUP(D270,Forecast!$B$1:$I$27,8,FALSE)</f>
        <v>112</v>
      </c>
      <c r="T270" s="265">
        <f>SUM(S270:S278)/R270</f>
        <v>0.39201451905626139</v>
      </c>
      <c r="U270" s="261">
        <f t="shared" si="148"/>
        <v>727.0138888888888</v>
      </c>
      <c r="V270" s="250">
        <f>VLOOKUP(D270,Forecast!B$1:J$27,9,FALSE)</f>
        <v>88</v>
      </c>
      <c r="W270" s="265">
        <f>SUM(V270:V278)/U270</f>
        <v>0.27509790810965712</v>
      </c>
      <c r="X270" s="261">
        <f t="shared" si="149"/>
        <v>956.59722222222217</v>
      </c>
      <c r="Y270" s="250">
        <f>VLOOKUP(D270,Forecast!B$1:K$27,10,FALSE)</f>
        <v>72</v>
      </c>
      <c r="Z270" s="265">
        <f>SUM(Y270:Y278)/X270</f>
        <v>0.20071143375680581</v>
      </c>
      <c r="AA270" s="261">
        <f t="shared" si="150"/>
        <v>765.27777777777771</v>
      </c>
      <c r="AB270" s="250">
        <f>VLOOKUP(D270,Forecast!B$1:L$27,11,FALSE)</f>
        <v>95</v>
      </c>
      <c r="AC270" s="265">
        <f>SUM(AB270:AB278)/AA270</f>
        <v>0.29923774954627952</v>
      </c>
      <c r="AD270" s="261">
        <f t="shared" si="151"/>
        <v>727.0138888888888</v>
      </c>
      <c r="AE270" s="250">
        <f>VLOOKUP(D270,Forecast!B$1:M$27,12,FALSE)</f>
        <v>95</v>
      </c>
      <c r="AF270" s="265">
        <f>SUM(AE270:AE278)/AD270</f>
        <v>0.31498710478555741</v>
      </c>
      <c r="AG270" s="261">
        <f t="shared" si="152"/>
        <v>918.33333333333326</v>
      </c>
      <c r="AH270" s="250">
        <f>VLOOKUP(D270,Forecast!B$1:N$27,13,FALSE)</f>
        <v>95</v>
      </c>
      <c r="AI270" s="265">
        <f>SUM(AH270:AH278)/AG270</f>
        <v>0.2471869328493648</v>
      </c>
      <c r="AJ270" s="288" t="s">
        <v>230</v>
      </c>
      <c r="AK270" s="325"/>
    </row>
    <row r="271" spans="2:37" ht="33" hidden="1" customHeight="1">
      <c r="B271" s="334"/>
      <c r="C271" s="257" t="s">
        <v>192</v>
      </c>
      <c r="D271" s="286" t="s">
        <v>254</v>
      </c>
      <c r="E271" s="284" t="s">
        <v>126</v>
      </c>
      <c r="F271" s="285" t="s">
        <v>180</v>
      </c>
      <c r="G271" s="285"/>
      <c r="H271" s="286">
        <v>1</v>
      </c>
      <c r="I271" s="273">
        <v>0.36</v>
      </c>
      <c r="J271" s="271">
        <v>0.95</v>
      </c>
      <c r="K271" s="263">
        <v>2</v>
      </c>
      <c r="L271" s="263">
        <v>7.25</v>
      </c>
      <c r="M271" s="260">
        <f t="shared" ref="M271:M285" si="153">H271*K271*L271</f>
        <v>14.5</v>
      </c>
      <c r="N271" s="260">
        <f t="shared" ref="N271:N278" si="154">(M271/I271)*J271</f>
        <v>38.263888888888886</v>
      </c>
      <c r="O271" s="261">
        <f t="shared" si="115"/>
        <v>994.86111111111109</v>
      </c>
      <c r="P271" s="250">
        <f>VLOOKUP(D271,Forecast!B$1:H$27,7,FALSE)</f>
        <v>212</v>
      </c>
      <c r="Q271" s="265"/>
      <c r="R271" s="261">
        <f t="shared" si="147"/>
        <v>727.0138888888888</v>
      </c>
      <c r="S271" s="250">
        <f>VLOOKUP(D271,Forecast!$B$1:$I$27,8,FALSE)</f>
        <v>116</v>
      </c>
      <c r="T271" s="265"/>
      <c r="U271" s="261">
        <f t="shared" si="148"/>
        <v>727.0138888888888</v>
      </c>
      <c r="V271" s="250">
        <f>VLOOKUP(D271,Forecast!B$1:J$27,9,FALSE)</f>
        <v>88</v>
      </c>
      <c r="W271" s="265"/>
      <c r="X271" s="261">
        <f t="shared" si="149"/>
        <v>956.59722222222217</v>
      </c>
      <c r="Y271" s="250">
        <f>VLOOKUP(D271,Forecast!B$1:K$27,10,FALSE)</f>
        <v>96</v>
      </c>
      <c r="Z271" s="265"/>
      <c r="AA271" s="261">
        <f t="shared" si="150"/>
        <v>765.27777777777771</v>
      </c>
      <c r="AB271" s="250">
        <f>VLOOKUP(D271,Forecast!B$1:L$27,11,FALSE)</f>
        <v>94</v>
      </c>
      <c r="AC271" s="265"/>
      <c r="AD271" s="261">
        <f t="shared" si="151"/>
        <v>727.0138888888888</v>
      </c>
      <c r="AE271" s="250">
        <f>VLOOKUP(D271,Forecast!B$1:M$27,12,FALSE)</f>
        <v>94</v>
      </c>
      <c r="AF271" s="265"/>
      <c r="AG271" s="261">
        <f t="shared" si="152"/>
        <v>918.33333333333326</v>
      </c>
      <c r="AH271" s="250">
        <f>VLOOKUP(D271,Forecast!B$1:N$27,13,FALSE)</f>
        <v>93</v>
      </c>
      <c r="AI271" s="265"/>
      <c r="AJ271" s="266"/>
      <c r="AK271" s="325"/>
    </row>
    <row r="272" spans="2:37" ht="33" hidden="1" customHeight="1">
      <c r="B272" s="334"/>
      <c r="C272" s="257" t="s">
        <v>192</v>
      </c>
      <c r="D272" s="286" t="s">
        <v>262</v>
      </c>
      <c r="E272" s="284" t="s">
        <v>126</v>
      </c>
      <c r="F272" s="285" t="s">
        <v>180</v>
      </c>
      <c r="G272" s="285"/>
      <c r="H272" s="286">
        <v>1</v>
      </c>
      <c r="I272" s="273">
        <v>0.36</v>
      </c>
      <c r="J272" s="271">
        <v>0.95</v>
      </c>
      <c r="K272" s="263">
        <v>2</v>
      </c>
      <c r="L272" s="263">
        <v>7.25</v>
      </c>
      <c r="M272" s="260">
        <f t="shared" si="153"/>
        <v>14.5</v>
      </c>
      <c r="N272" s="260">
        <f t="shared" si="154"/>
        <v>38.263888888888886</v>
      </c>
      <c r="O272" s="261">
        <f t="shared" si="115"/>
        <v>994.86111111111109</v>
      </c>
      <c r="P272" s="250">
        <f>VLOOKUP(D272,Forecast!B$1:H$27,7,FALSE)</f>
        <v>34</v>
      </c>
      <c r="Q272" s="265"/>
      <c r="R272" s="261">
        <f t="shared" si="147"/>
        <v>727.0138888888888</v>
      </c>
      <c r="S272" s="250">
        <f>VLOOKUP(D272,Forecast!$B$1:$I$27,8,FALSE)</f>
        <v>32</v>
      </c>
      <c r="T272" s="265"/>
      <c r="U272" s="261">
        <f t="shared" si="148"/>
        <v>727.0138888888888</v>
      </c>
      <c r="V272" s="250">
        <f>VLOOKUP(D272,Forecast!B$1:J$27,9,FALSE)</f>
        <v>24</v>
      </c>
      <c r="W272" s="265"/>
      <c r="X272" s="261">
        <f t="shared" si="149"/>
        <v>956.59722222222217</v>
      </c>
      <c r="Y272" s="250">
        <f>VLOOKUP(D272,Forecast!B$1:K$27,10,FALSE)</f>
        <v>24</v>
      </c>
      <c r="Z272" s="265"/>
      <c r="AA272" s="261">
        <f t="shared" si="150"/>
        <v>765.27777777777771</v>
      </c>
      <c r="AB272" s="250">
        <f>VLOOKUP(D272,Forecast!B$1:L$27,11,FALSE)</f>
        <v>28</v>
      </c>
      <c r="AC272" s="265"/>
      <c r="AD272" s="261">
        <f t="shared" si="151"/>
        <v>727.0138888888888</v>
      </c>
      <c r="AE272" s="250">
        <f>VLOOKUP(D272,Forecast!B$1:M$27,12,FALSE)</f>
        <v>28</v>
      </c>
      <c r="AF272" s="265"/>
      <c r="AG272" s="261">
        <f t="shared" si="152"/>
        <v>918.33333333333326</v>
      </c>
      <c r="AH272" s="250">
        <f>VLOOKUP(D272,Forecast!B$1:N$27,13,FALSE)</f>
        <v>28</v>
      </c>
      <c r="AI272" s="265"/>
      <c r="AJ272" s="266"/>
      <c r="AK272" s="325"/>
    </row>
    <row r="273" spans="2:37" ht="33" hidden="1" customHeight="1">
      <c r="B273" s="334"/>
      <c r="C273" s="257" t="s">
        <v>192</v>
      </c>
      <c r="D273" s="286" t="s">
        <v>255</v>
      </c>
      <c r="E273" s="284" t="s">
        <v>126</v>
      </c>
      <c r="F273" s="285" t="s">
        <v>180</v>
      </c>
      <c r="G273" s="285"/>
      <c r="H273" s="286">
        <v>1</v>
      </c>
      <c r="I273" s="273">
        <v>0.36</v>
      </c>
      <c r="J273" s="271">
        <v>0.95</v>
      </c>
      <c r="K273" s="263">
        <v>2</v>
      </c>
      <c r="L273" s="263">
        <v>7.25</v>
      </c>
      <c r="M273" s="260">
        <f t="shared" si="153"/>
        <v>14.5</v>
      </c>
      <c r="N273" s="260">
        <f t="shared" si="154"/>
        <v>38.263888888888886</v>
      </c>
      <c r="O273" s="261">
        <f t="shared" si="115"/>
        <v>994.86111111111109</v>
      </c>
      <c r="P273" s="250">
        <f>VLOOKUP(D273,Forecast!B$1:H$27,7,FALSE)</f>
        <v>6</v>
      </c>
      <c r="Q273" s="265"/>
      <c r="R273" s="261">
        <f t="shared" si="147"/>
        <v>727.0138888888888</v>
      </c>
      <c r="S273" s="250">
        <f>VLOOKUP(D273,Forecast!$B$1:$I$27,8,FALSE)</f>
        <v>20</v>
      </c>
      <c r="T273" s="265"/>
      <c r="U273" s="261">
        <f t="shared" si="148"/>
        <v>727.0138888888888</v>
      </c>
      <c r="V273" s="250">
        <f>VLOOKUP(D273,Forecast!B$1:J$27,9,FALSE)</f>
        <v>0</v>
      </c>
      <c r="W273" s="265"/>
      <c r="X273" s="261">
        <f t="shared" si="149"/>
        <v>956.59722222222217</v>
      </c>
      <c r="Y273" s="250">
        <f>VLOOKUP(D273,Forecast!B$1:K$27,10,FALSE)</f>
        <v>0</v>
      </c>
      <c r="Z273" s="265"/>
      <c r="AA273" s="261">
        <f t="shared" si="150"/>
        <v>765.27777777777771</v>
      </c>
      <c r="AB273" s="250">
        <f>VLOOKUP(D273,Forecast!B$1:L$27,11,FALSE)</f>
        <v>8</v>
      </c>
      <c r="AC273" s="265"/>
      <c r="AD273" s="261">
        <f t="shared" si="151"/>
        <v>727.0138888888888</v>
      </c>
      <c r="AE273" s="250">
        <f>VLOOKUP(D273,Forecast!B$1:M$27,12,FALSE)</f>
        <v>8</v>
      </c>
      <c r="AF273" s="265"/>
      <c r="AG273" s="261">
        <f t="shared" si="152"/>
        <v>918.33333333333326</v>
      </c>
      <c r="AH273" s="250">
        <f>VLOOKUP(D273,Forecast!B$1:N$27,13,FALSE)</f>
        <v>7</v>
      </c>
      <c r="AI273" s="265"/>
      <c r="AJ273" s="266"/>
      <c r="AK273" s="325"/>
    </row>
    <row r="274" spans="2:37" ht="33" hidden="1" customHeight="1">
      <c r="B274" s="334"/>
      <c r="C274" s="257" t="s">
        <v>192</v>
      </c>
      <c r="D274" s="286" t="s">
        <v>256</v>
      </c>
      <c r="E274" s="284" t="s">
        <v>126</v>
      </c>
      <c r="F274" s="285" t="s">
        <v>180</v>
      </c>
      <c r="G274" s="285"/>
      <c r="H274" s="286">
        <v>1</v>
      </c>
      <c r="I274" s="273">
        <v>0.36</v>
      </c>
      <c r="J274" s="271">
        <v>0.95</v>
      </c>
      <c r="K274" s="263">
        <v>2</v>
      </c>
      <c r="L274" s="263">
        <v>7.25</v>
      </c>
      <c r="M274" s="260">
        <f t="shared" si="153"/>
        <v>14.5</v>
      </c>
      <c r="N274" s="260">
        <f t="shared" si="154"/>
        <v>38.263888888888886</v>
      </c>
      <c r="O274" s="261">
        <f t="shared" si="115"/>
        <v>994.86111111111109</v>
      </c>
      <c r="P274" s="250">
        <f>VLOOKUP(D274,Forecast!B$1:H$27,7,FALSE)</f>
        <v>0</v>
      </c>
      <c r="Q274" s="265"/>
      <c r="R274" s="261">
        <f t="shared" si="147"/>
        <v>727.0138888888888</v>
      </c>
      <c r="S274" s="250">
        <f>VLOOKUP(D274,Forecast!$B$1:$I$27,8,FALSE)</f>
        <v>5</v>
      </c>
      <c r="T274" s="265"/>
      <c r="U274" s="261">
        <f t="shared" si="148"/>
        <v>727.0138888888888</v>
      </c>
      <c r="V274" s="250">
        <f>VLOOKUP(D274,Forecast!B$1:J$27,9,FALSE)</f>
        <v>0</v>
      </c>
      <c r="W274" s="265"/>
      <c r="X274" s="261">
        <f t="shared" si="149"/>
        <v>956.59722222222217</v>
      </c>
      <c r="Y274" s="250">
        <f>VLOOKUP(D274,Forecast!B$1:K$27,10,FALSE)</f>
        <v>0</v>
      </c>
      <c r="Z274" s="265"/>
      <c r="AA274" s="261">
        <f t="shared" si="150"/>
        <v>765.27777777777771</v>
      </c>
      <c r="AB274" s="250">
        <f>VLOOKUP(D274,Forecast!B$1:L$27,11,FALSE)</f>
        <v>4</v>
      </c>
      <c r="AC274" s="265"/>
      <c r="AD274" s="261">
        <f t="shared" si="151"/>
        <v>727.0138888888888</v>
      </c>
      <c r="AE274" s="250">
        <f>VLOOKUP(D274,Forecast!B$1:M$27,12,FALSE)</f>
        <v>4</v>
      </c>
      <c r="AF274" s="265"/>
      <c r="AG274" s="261">
        <f t="shared" si="152"/>
        <v>918.33333333333326</v>
      </c>
      <c r="AH274" s="250">
        <f>VLOOKUP(D274,Forecast!B$1:N$27,13,FALSE)</f>
        <v>4</v>
      </c>
      <c r="AI274" s="265"/>
      <c r="AJ274" s="266"/>
      <c r="AK274" s="325"/>
    </row>
    <row r="275" spans="2:37" ht="33" hidden="1" customHeight="1">
      <c r="B275" s="334"/>
      <c r="C275" s="257" t="s">
        <v>231</v>
      </c>
      <c r="D275" s="286" t="s">
        <v>284</v>
      </c>
      <c r="E275" s="284" t="s">
        <v>126</v>
      </c>
      <c r="F275" s="285" t="s">
        <v>180</v>
      </c>
      <c r="G275" s="285"/>
      <c r="H275" s="286">
        <v>1</v>
      </c>
      <c r="I275" s="273">
        <v>0.36</v>
      </c>
      <c r="J275" s="271">
        <v>0.95</v>
      </c>
      <c r="K275" s="263">
        <v>2</v>
      </c>
      <c r="L275" s="263">
        <v>7.25</v>
      </c>
      <c r="M275" s="260">
        <f t="shared" si="153"/>
        <v>14.5</v>
      </c>
      <c r="N275" s="260">
        <f t="shared" si="154"/>
        <v>38.263888888888886</v>
      </c>
      <c r="O275" s="261">
        <f t="shared" si="115"/>
        <v>994.86111111111109</v>
      </c>
      <c r="P275" s="250">
        <v>0</v>
      </c>
      <c r="Q275" s="265"/>
      <c r="R275" s="261">
        <f t="shared" si="147"/>
        <v>727.0138888888888</v>
      </c>
      <c r="S275" s="250">
        <v>0</v>
      </c>
      <c r="T275" s="265"/>
      <c r="U275" s="261">
        <f t="shared" si="148"/>
        <v>727.0138888888888</v>
      </c>
      <c r="V275" s="250">
        <v>0</v>
      </c>
      <c r="W275" s="265"/>
      <c r="X275" s="261">
        <f t="shared" si="149"/>
        <v>956.59722222222217</v>
      </c>
      <c r="Y275" s="250">
        <v>0</v>
      </c>
      <c r="Z275" s="265"/>
      <c r="AA275" s="261">
        <f t="shared" si="150"/>
        <v>765.27777777777771</v>
      </c>
      <c r="AB275" s="250">
        <v>0</v>
      </c>
      <c r="AC275" s="265"/>
      <c r="AD275" s="261">
        <f t="shared" si="151"/>
        <v>727.0138888888888</v>
      </c>
      <c r="AE275" s="250">
        <v>0</v>
      </c>
      <c r="AF275" s="265"/>
      <c r="AG275" s="261">
        <f t="shared" si="152"/>
        <v>918.33333333333326</v>
      </c>
      <c r="AH275" s="250">
        <v>0</v>
      </c>
      <c r="AI275" s="265"/>
      <c r="AJ275" s="266"/>
      <c r="AK275" s="325"/>
    </row>
    <row r="276" spans="2:37" ht="33" hidden="1" customHeight="1">
      <c r="B276" s="334"/>
      <c r="C276" s="257" t="s">
        <v>231</v>
      </c>
      <c r="D276" s="286" t="s">
        <v>283</v>
      </c>
      <c r="E276" s="284" t="s">
        <v>126</v>
      </c>
      <c r="F276" s="285" t="s">
        <v>180</v>
      </c>
      <c r="G276" s="285"/>
      <c r="H276" s="286">
        <v>1</v>
      </c>
      <c r="I276" s="273">
        <v>0.36</v>
      </c>
      <c r="J276" s="271">
        <v>0.95</v>
      </c>
      <c r="K276" s="263">
        <v>2</v>
      </c>
      <c r="L276" s="263">
        <v>7.25</v>
      </c>
      <c r="M276" s="260">
        <f t="shared" si="153"/>
        <v>14.5</v>
      </c>
      <c r="N276" s="260">
        <f t="shared" si="154"/>
        <v>38.263888888888886</v>
      </c>
      <c r="O276" s="261">
        <f t="shared" si="115"/>
        <v>994.86111111111109</v>
      </c>
      <c r="P276" s="250">
        <v>0</v>
      </c>
      <c r="Q276" s="265"/>
      <c r="R276" s="261">
        <f t="shared" si="147"/>
        <v>727.0138888888888</v>
      </c>
      <c r="S276" s="250">
        <v>0</v>
      </c>
      <c r="T276" s="265"/>
      <c r="U276" s="261">
        <f t="shared" si="148"/>
        <v>727.0138888888888</v>
      </c>
      <c r="V276" s="250">
        <v>0</v>
      </c>
      <c r="W276" s="265"/>
      <c r="X276" s="261">
        <f t="shared" si="149"/>
        <v>956.59722222222217</v>
      </c>
      <c r="Y276" s="250">
        <v>0</v>
      </c>
      <c r="Z276" s="265"/>
      <c r="AA276" s="261">
        <f t="shared" si="150"/>
        <v>765.27777777777771</v>
      </c>
      <c r="AB276" s="250">
        <v>0</v>
      </c>
      <c r="AC276" s="265"/>
      <c r="AD276" s="261">
        <f t="shared" si="151"/>
        <v>727.0138888888888</v>
      </c>
      <c r="AE276" s="250">
        <v>0</v>
      </c>
      <c r="AF276" s="265"/>
      <c r="AG276" s="261">
        <f t="shared" si="152"/>
        <v>918.33333333333326</v>
      </c>
      <c r="AH276" s="250">
        <v>0</v>
      </c>
      <c r="AI276" s="265"/>
      <c r="AJ276" s="266"/>
      <c r="AK276" s="325"/>
    </row>
    <row r="277" spans="2:37" ht="33" hidden="1" customHeight="1">
      <c r="B277" s="334"/>
      <c r="C277" s="257" t="s">
        <v>231</v>
      </c>
      <c r="D277" s="286">
        <v>700011868</v>
      </c>
      <c r="E277" s="284" t="s">
        <v>126</v>
      </c>
      <c r="F277" s="285" t="s">
        <v>180</v>
      </c>
      <c r="G277" s="285"/>
      <c r="H277" s="286">
        <v>1</v>
      </c>
      <c r="I277" s="273">
        <v>0.36</v>
      </c>
      <c r="J277" s="271">
        <v>0.95</v>
      </c>
      <c r="K277" s="263">
        <v>2</v>
      </c>
      <c r="L277" s="263">
        <v>7.25</v>
      </c>
      <c r="M277" s="260">
        <f t="shared" si="153"/>
        <v>14.5</v>
      </c>
      <c r="N277" s="260">
        <f t="shared" si="154"/>
        <v>38.263888888888886</v>
      </c>
      <c r="O277" s="261">
        <f t="shared" si="115"/>
        <v>994.86111111111109</v>
      </c>
      <c r="P277" s="250">
        <v>0</v>
      </c>
      <c r="Q277" s="265"/>
      <c r="R277" s="261">
        <f t="shared" si="147"/>
        <v>727.0138888888888</v>
      </c>
      <c r="S277" s="250">
        <v>0</v>
      </c>
      <c r="T277" s="265"/>
      <c r="U277" s="261">
        <f t="shared" si="148"/>
        <v>727.0138888888888</v>
      </c>
      <c r="V277" s="250">
        <v>0</v>
      </c>
      <c r="W277" s="265"/>
      <c r="X277" s="261">
        <f t="shared" si="149"/>
        <v>956.59722222222217</v>
      </c>
      <c r="Y277" s="250">
        <v>0</v>
      </c>
      <c r="Z277" s="265"/>
      <c r="AA277" s="261">
        <f t="shared" si="150"/>
        <v>765.27777777777771</v>
      </c>
      <c r="AB277" s="250">
        <v>0</v>
      </c>
      <c r="AC277" s="265"/>
      <c r="AD277" s="261">
        <f t="shared" si="151"/>
        <v>727.0138888888888</v>
      </c>
      <c r="AE277" s="250">
        <v>0</v>
      </c>
      <c r="AF277" s="265"/>
      <c r="AG277" s="261">
        <f t="shared" si="152"/>
        <v>918.33333333333326</v>
      </c>
      <c r="AH277" s="250">
        <v>0</v>
      </c>
      <c r="AI277" s="265"/>
      <c r="AJ277" s="266" t="s">
        <v>291</v>
      </c>
      <c r="AK277" s="325"/>
    </row>
    <row r="278" spans="2:37" ht="33" hidden="1" customHeight="1">
      <c r="B278" s="334"/>
      <c r="C278" s="257" t="s">
        <v>231</v>
      </c>
      <c r="D278" s="286">
        <v>700011869</v>
      </c>
      <c r="E278" s="284" t="s">
        <v>126</v>
      </c>
      <c r="F278" s="285" t="s">
        <v>180</v>
      </c>
      <c r="G278" s="285"/>
      <c r="H278" s="286">
        <v>1</v>
      </c>
      <c r="I278" s="273">
        <v>0.36</v>
      </c>
      <c r="J278" s="271">
        <v>0.95</v>
      </c>
      <c r="K278" s="263">
        <v>2</v>
      </c>
      <c r="L278" s="263">
        <v>7.25</v>
      </c>
      <c r="M278" s="260">
        <f t="shared" si="153"/>
        <v>14.5</v>
      </c>
      <c r="N278" s="260">
        <f t="shared" si="154"/>
        <v>38.263888888888886</v>
      </c>
      <c r="O278" s="261">
        <f t="shared" si="115"/>
        <v>994.86111111111109</v>
      </c>
      <c r="P278" s="250">
        <v>0</v>
      </c>
      <c r="Q278" s="265"/>
      <c r="R278" s="261">
        <f t="shared" si="147"/>
        <v>727.0138888888888</v>
      </c>
      <c r="S278" s="250">
        <v>0</v>
      </c>
      <c r="T278" s="265"/>
      <c r="U278" s="261">
        <f t="shared" si="148"/>
        <v>727.0138888888888</v>
      </c>
      <c r="V278" s="250">
        <v>0</v>
      </c>
      <c r="W278" s="265"/>
      <c r="X278" s="261">
        <f t="shared" si="149"/>
        <v>956.59722222222217</v>
      </c>
      <c r="Y278" s="250">
        <v>0</v>
      </c>
      <c r="Z278" s="265"/>
      <c r="AA278" s="261">
        <f t="shared" si="150"/>
        <v>765.27777777777771</v>
      </c>
      <c r="AB278" s="250">
        <v>0</v>
      </c>
      <c r="AC278" s="265"/>
      <c r="AD278" s="261">
        <f t="shared" si="151"/>
        <v>727.0138888888888</v>
      </c>
      <c r="AE278" s="250">
        <v>0</v>
      </c>
      <c r="AF278" s="265"/>
      <c r="AG278" s="261">
        <f t="shared" si="152"/>
        <v>918.33333333333326</v>
      </c>
      <c r="AH278" s="250">
        <v>0</v>
      </c>
      <c r="AI278" s="265"/>
      <c r="AJ278" s="266"/>
      <c r="AK278" s="325"/>
    </row>
    <row r="279" spans="2:37" ht="33" customHeight="1">
      <c r="B279" s="334"/>
      <c r="C279" s="257" t="s">
        <v>192</v>
      </c>
      <c r="D279" s="286" t="s">
        <v>255</v>
      </c>
      <c r="E279" s="284" t="s">
        <v>125</v>
      </c>
      <c r="F279" s="285" t="s">
        <v>180</v>
      </c>
      <c r="G279" s="285"/>
      <c r="H279" s="286">
        <v>3</v>
      </c>
      <c r="I279" s="273">
        <v>3</v>
      </c>
      <c r="J279" s="271">
        <v>0.85</v>
      </c>
      <c r="K279" s="263">
        <v>1</v>
      </c>
      <c r="L279" s="263">
        <v>8</v>
      </c>
      <c r="M279" s="260">
        <f t="shared" si="153"/>
        <v>24</v>
      </c>
      <c r="N279" s="260">
        <f t="shared" ref="N279:N285" si="155">(M279/I279*J279)</f>
        <v>6.8</v>
      </c>
      <c r="O279" s="261">
        <f t="shared" si="115"/>
        <v>176.79999999999998</v>
      </c>
      <c r="P279" s="250">
        <f>VLOOKUP(D279,Forecast!B$1:H$27,7,FALSE)</f>
        <v>6</v>
      </c>
      <c r="Q279" s="265">
        <f>SUM(P279:P281)/O279</f>
        <v>3.3936651583710412E-2</v>
      </c>
      <c r="R279" s="261">
        <f t="shared" si="147"/>
        <v>129.19999999999999</v>
      </c>
      <c r="S279" s="250">
        <f>VLOOKUP(D279,Forecast!$B$1:$I$27,8,FALSE)</f>
        <v>20</v>
      </c>
      <c r="T279" s="265">
        <f>SUM(S279:S281)/R279</f>
        <v>0.15479876160990713</v>
      </c>
      <c r="U279" s="261">
        <f t="shared" si="148"/>
        <v>129.19999999999999</v>
      </c>
      <c r="V279" s="250">
        <f>VLOOKUP(D279,Forecast!B$1:J$27,9,FALSE)</f>
        <v>0</v>
      </c>
      <c r="W279" s="265">
        <f>SUM(V279:V281)/U279</f>
        <v>0</v>
      </c>
      <c r="X279" s="261">
        <f t="shared" si="149"/>
        <v>170</v>
      </c>
      <c r="Y279" s="250">
        <f>VLOOKUP(D279,Forecast!B$1:K$27,10,FALSE)</f>
        <v>0</v>
      </c>
      <c r="Z279" s="265">
        <f>SUM(Y279:Y281)/X279</f>
        <v>0</v>
      </c>
      <c r="AA279" s="261">
        <f t="shared" si="150"/>
        <v>136</v>
      </c>
      <c r="AB279" s="250">
        <f>VLOOKUP(D279,Forecast!B$1:L$27,11,FALSE)</f>
        <v>8</v>
      </c>
      <c r="AC279" s="265">
        <f>SUM(AB279:AB281)/AA279</f>
        <v>5.8823529411764705E-2</v>
      </c>
      <c r="AD279" s="261">
        <f t="shared" si="151"/>
        <v>129.19999999999999</v>
      </c>
      <c r="AE279" s="250">
        <f>VLOOKUP(D279,Forecast!B$1:M$27,12,FALSE)</f>
        <v>8</v>
      </c>
      <c r="AF279" s="265">
        <f>SUM(AE279:AE281)/AD279</f>
        <v>6.1919504643962855E-2</v>
      </c>
      <c r="AG279" s="261">
        <f t="shared" si="152"/>
        <v>163.19999999999999</v>
      </c>
      <c r="AH279" s="250">
        <f>VLOOKUP(D279,Forecast!B$1:N$27,13,FALSE)</f>
        <v>7</v>
      </c>
      <c r="AI279" s="265">
        <f>SUM(AH279:AH281)/AG279</f>
        <v>4.2892156862745098E-2</v>
      </c>
      <c r="AJ279" s="288" t="s">
        <v>239</v>
      </c>
      <c r="AK279" s="325"/>
    </row>
    <row r="280" spans="2:37" ht="33" hidden="1" customHeight="1">
      <c r="B280" s="334"/>
      <c r="C280" s="257" t="s">
        <v>231</v>
      </c>
      <c r="D280" s="286">
        <v>700009014</v>
      </c>
      <c r="E280" s="284" t="s">
        <v>125</v>
      </c>
      <c r="F280" s="285" t="s">
        <v>180</v>
      </c>
      <c r="G280" s="285"/>
      <c r="H280" s="286">
        <v>3</v>
      </c>
      <c r="I280" s="273">
        <v>3</v>
      </c>
      <c r="J280" s="271">
        <v>0.85</v>
      </c>
      <c r="K280" s="286">
        <v>1</v>
      </c>
      <c r="L280" s="263">
        <v>8</v>
      </c>
      <c r="M280" s="260">
        <f t="shared" si="153"/>
        <v>24</v>
      </c>
      <c r="N280" s="260">
        <f t="shared" si="155"/>
        <v>6.8</v>
      </c>
      <c r="O280" s="261">
        <f t="shared" si="115"/>
        <v>176.79999999999998</v>
      </c>
      <c r="P280" s="250">
        <v>0</v>
      </c>
      <c r="Q280" s="265"/>
      <c r="R280" s="261">
        <f t="shared" si="147"/>
        <v>129.19999999999999</v>
      </c>
      <c r="S280" s="250">
        <v>0</v>
      </c>
      <c r="T280" s="265"/>
      <c r="U280" s="261">
        <f t="shared" si="148"/>
        <v>129.19999999999999</v>
      </c>
      <c r="V280" s="250">
        <v>0</v>
      </c>
      <c r="W280" s="265"/>
      <c r="X280" s="261">
        <f t="shared" si="149"/>
        <v>170</v>
      </c>
      <c r="Y280" s="250">
        <v>0</v>
      </c>
      <c r="Z280" s="265"/>
      <c r="AA280" s="261">
        <f t="shared" si="150"/>
        <v>136</v>
      </c>
      <c r="AB280" s="250">
        <v>0</v>
      </c>
      <c r="AC280" s="265"/>
      <c r="AD280" s="261">
        <f t="shared" si="151"/>
        <v>129.19999999999999</v>
      </c>
      <c r="AE280" s="250">
        <v>0</v>
      </c>
      <c r="AF280" s="265"/>
      <c r="AG280" s="261">
        <f t="shared" si="152"/>
        <v>163.19999999999999</v>
      </c>
      <c r="AH280" s="250">
        <v>0</v>
      </c>
      <c r="AI280" s="265"/>
      <c r="AJ280" s="266"/>
      <c r="AK280" s="325"/>
    </row>
    <row r="281" spans="2:37" ht="33" hidden="1" customHeight="1">
      <c r="B281" s="334"/>
      <c r="C281" s="257" t="s">
        <v>231</v>
      </c>
      <c r="D281" s="286">
        <v>700011868</v>
      </c>
      <c r="E281" s="284" t="s">
        <v>125</v>
      </c>
      <c r="F281" s="285" t="s">
        <v>180</v>
      </c>
      <c r="G281" s="285"/>
      <c r="H281" s="286">
        <v>3</v>
      </c>
      <c r="I281" s="273">
        <v>3</v>
      </c>
      <c r="J281" s="271">
        <v>0.85</v>
      </c>
      <c r="K281" s="286">
        <v>1</v>
      </c>
      <c r="L281" s="263">
        <v>8</v>
      </c>
      <c r="M281" s="260">
        <f t="shared" si="153"/>
        <v>24</v>
      </c>
      <c r="N281" s="260">
        <f t="shared" si="155"/>
        <v>6.8</v>
      </c>
      <c r="O281" s="261">
        <f t="shared" si="115"/>
        <v>176.79999999999998</v>
      </c>
      <c r="P281" s="250">
        <v>0</v>
      </c>
      <c r="Q281" s="265"/>
      <c r="R281" s="261">
        <f t="shared" si="147"/>
        <v>129.19999999999999</v>
      </c>
      <c r="S281" s="250">
        <v>0</v>
      </c>
      <c r="T281" s="265"/>
      <c r="U281" s="261">
        <f t="shared" si="148"/>
        <v>129.19999999999999</v>
      </c>
      <c r="V281" s="250">
        <v>0</v>
      </c>
      <c r="W281" s="265"/>
      <c r="X281" s="261">
        <f t="shared" si="149"/>
        <v>170</v>
      </c>
      <c r="Y281" s="250">
        <v>0</v>
      </c>
      <c r="Z281" s="265"/>
      <c r="AA281" s="261">
        <f t="shared" si="150"/>
        <v>136</v>
      </c>
      <c r="AB281" s="250">
        <v>0</v>
      </c>
      <c r="AC281" s="265"/>
      <c r="AD281" s="261">
        <f t="shared" si="151"/>
        <v>129.19999999999999</v>
      </c>
      <c r="AE281" s="250">
        <v>0</v>
      </c>
      <c r="AF281" s="265"/>
      <c r="AG281" s="261">
        <f t="shared" si="152"/>
        <v>163.19999999999999</v>
      </c>
      <c r="AH281" s="250">
        <v>0</v>
      </c>
      <c r="AI281" s="265"/>
      <c r="AJ281" s="266" t="s">
        <v>291</v>
      </c>
      <c r="AK281" s="325"/>
    </row>
    <row r="282" spans="2:37" ht="33" customHeight="1">
      <c r="B282" s="334"/>
      <c r="C282" s="257" t="s">
        <v>192</v>
      </c>
      <c r="D282" s="286" t="s">
        <v>252</v>
      </c>
      <c r="E282" s="284" t="s">
        <v>109</v>
      </c>
      <c r="F282" s="285" t="s">
        <v>180</v>
      </c>
      <c r="G282" s="285"/>
      <c r="H282" s="286">
        <v>4</v>
      </c>
      <c r="I282" s="273">
        <v>3</v>
      </c>
      <c r="J282" s="271">
        <v>0.85</v>
      </c>
      <c r="K282" s="263">
        <v>1</v>
      </c>
      <c r="L282" s="263">
        <v>8</v>
      </c>
      <c r="M282" s="260">
        <f t="shared" si="153"/>
        <v>32</v>
      </c>
      <c r="N282" s="260">
        <f t="shared" si="155"/>
        <v>9.0666666666666664</v>
      </c>
      <c r="O282" s="261">
        <f t="shared" si="115"/>
        <v>235.73333333333332</v>
      </c>
      <c r="P282" s="250">
        <f>VLOOKUP(D282,Forecast!B$1:H$27,7,FALSE)</f>
        <v>104</v>
      </c>
      <c r="Q282" s="265">
        <f>SUM(P282:P285)/O282</f>
        <v>0.48359728506787331</v>
      </c>
      <c r="R282" s="261">
        <f t="shared" si="147"/>
        <v>172.26666666666665</v>
      </c>
      <c r="S282" s="250">
        <f>VLOOKUP(D282,Forecast!$B$1:$I$27,8,FALSE)</f>
        <v>112</v>
      </c>
      <c r="T282" s="265">
        <f>SUM(S282:S285)/R282</f>
        <v>0.73722910216718274</v>
      </c>
      <c r="U282" s="261">
        <f t="shared" si="148"/>
        <v>172.26666666666665</v>
      </c>
      <c r="V282" s="250">
        <f>VLOOKUP(D282,Forecast!B$1:J$27,9,FALSE)</f>
        <v>88</v>
      </c>
      <c r="W282" s="265">
        <f>SUM(V282:V285)/U282</f>
        <v>0.58049535603715174</v>
      </c>
      <c r="X282" s="261">
        <f t="shared" si="149"/>
        <v>226.66666666666666</v>
      </c>
      <c r="Y282" s="250">
        <f>VLOOKUP(D282,Forecast!B$1:K$27,10,FALSE)</f>
        <v>88</v>
      </c>
      <c r="Z282" s="265">
        <f>SUM(Y282:Y285)/X282</f>
        <v>0.4147058823529412</v>
      </c>
      <c r="AA282" s="261">
        <f t="shared" si="150"/>
        <v>181.33333333333331</v>
      </c>
      <c r="AB282" s="250">
        <f>VLOOKUP(D282,Forecast!B$1:L$27,11,FALSE)</f>
        <v>98</v>
      </c>
      <c r="AC282" s="265">
        <f>SUM(AB282:AB285)/AA282</f>
        <v>0.61764705882352944</v>
      </c>
      <c r="AD282" s="261">
        <f t="shared" si="151"/>
        <v>172.26666666666665</v>
      </c>
      <c r="AE282" s="250">
        <f>VLOOKUP(D282,Forecast!B$1:M$27,12,FALSE)</f>
        <v>98</v>
      </c>
      <c r="AF282" s="265">
        <f>SUM(AE282:AE285)/AD282</f>
        <v>0.64434984520123839</v>
      </c>
      <c r="AG282" s="261">
        <f t="shared" si="152"/>
        <v>217.6</v>
      </c>
      <c r="AH282" s="250">
        <f>VLOOKUP(D282,Forecast!B$1:N$27,13,FALSE)</f>
        <v>98</v>
      </c>
      <c r="AI282" s="265">
        <f>SUM(AH282:AH285)/AG282</f>
        <v>0.51011029411764708</v>
      </c>
      <c r="AJ282" s="288" t="s">
        <v>239</v>
      </c>
      <c r="AK282" s="325"/>
    </row>
    <row r="283" spans="2:37" ht="33" hidden="1" customHeight="1">
      <c r="B283" s="334"/>
      <c r="C283" s="257" t="s">
        <v>192</v>
      </c>
      <c r="D283" s="286" t="s">
        <v>261</v>
      </c>
      <c r="E283" s="284" t="s">
        <v>109</v>
      </c>
      <c r="F283" s="285" t="s">
        <v>180</v>
      </c>
      <c r="G283" s="285"/>
      <c r="H283" s="286">
        <v>4</v>
      </c>
      <c r="I283" s="273">
        <v>3</v>
      </c>
      <c r="J283" s="271">
        <v>0.85</v>
      </c>
      <c r="K283" s="263">
        <v>1</v>
      </c>
      <c r="L283" s="263">
        <v>8</v>
      </c>
      <c r="M283" s="260">
        <f t="shared" ref="M283" si="156">H283*K283*L283</f>
        <v>32</v>
      </c>
      <c r="N283" s="260">
        <f t="shared" ref="N283" si="157">(M283/I283*J283)</f>
        <v>9.0666666666666664</v>
      </c>
      <c r="O283" s="261">
        <f t="shared" ref="O283" si="158">N283*$O$2</f>
        <v>235.73333333333332</v>
      </c>
      <c r="P283" s="250">
        <f>VLOOKUP(D283,Forecast!B$1:H$27,7,FALSE)</f>
        <v>8</v>
      </c>
      <c r="Q283" s="265"/>
      <c r="R283" s="261">
        <f t="shared" si="147"/>
        <v>172.26666666666665</v>
      </c>
      <c r="S283" s="250">
        <f>VLOOKUP(D283,Forecast!$B$1:$I$27,8,FALSE)</f>
        <v>15</v>
      </c>
      <c r="T283" s="265"/>
      <c r="U283" s="261">
        <f t="shared" si="148"/>
        <v>172.26666666666665</v>
      </c>
      <c r="V283" s="250">
        <f>VLOOKUP(D283,Forecast!B$1:J$27,9,FALSE)</f>
        <v>12</v>
      </c>
      <c r="W283" s="265"/>
      <c r="X283" s="261">
        <f t="shared" si="149"/>
        <v>226.66666666666666</v>
      </c>
      <c r="Y283" s="250">
        <f>VLOOKUP(D283,Forecast!B$1:K$27,10,FALSE)</f>
        <v>6</v>
      </c>
      <c r="Z283" s="265"/>
      <c r="AA283" s="261">
        <f t="shared" si="150"/>
        <v>181.33333333333331</v>
      </c>
      <c r="AB283" s="250">
        <f>VLOOKUP(D283,Forecast!B$1:L$27,11,FALSE)</f>
        <v>14</v>
      </c>
      <c r="AC283" s="265"/>
      <c r="AD283" s="261">
        <f t="shared" si="151"/>
        <v>172.26666666666665</v>
      </c>
      <c r="AE283" s="250">
        <f>VLOOKUP(D283,Forecast!B$1:M$27,12,FALSE)</f>
        <v>13</v>
      </c>
      <c r="AF283" s="265"/>
      <c r="AG283" s="261">
        <f t="shared" si="152"/>
        <v>217.6</v>
      </c>
      <c r="AH283" s="250">
        <f>VLOOKUP(D283,Forecast!B$1:N$27,13,FALSE)</f>
        <v>13</v>
      </c>
      <c r="AI283" s="265"/>
      <c r="AJ283" s="266"/>
      <c r="AK283" s="325"/>
    </row>
    <row r="284" spans="2:37" ht="33" hidden="1" customHeight="1">
      <c r="B284" s="334"/>
      <c r="C284" s="257" t="s">
        <v>231</v>
      </c>
      <c r="D284" s="286">
        <v>700002554</v>
      </c>
      <c r="E284" s="284" t="s">
        <v>109</v>
      </c>
      <c r="F284" s="285" t="s">
        <v>180</v>
      </c>
      <c r="G284" s="285"/>
      <c r="H284" s="286">
        <v>4</v>
      </c>
      <c r="I284" s="273">
        <v>3</v>
      </c>
      <c r="J284" s="271">
        <v>0.85</v>
      </c>
      <c r="K284" s="286">
        <v>1</v>
      </c>
      <c r="L284" s="263">
        <v>8</v>
      </c>
      <c r="M284" s="260">
        <f t="shared" si="153"/>
        <v>32</v>
      </c>
      <c r="N284" s="260">
        <f t="shared" si="155"/>
        <v>9.0666666666666664</v>
      </c>
      <c r="O284" s="261">
        <f t="shared" si="115"/>
        <v>235.73333333333332</v>
      </c>
      <c r="P284" s="250">
        <v>0</v>
      </c>
      <c r="Q284" s="265"/>
      <c r="R284" s="261">
        <f t="shared" si="147"/>
        <v>172.26666666666665</v>
      </c>
      <c r="S284" s="250">
        <v>0</v>
      </c>
      <c r="T284" s="265"/>
      <c r="U284" s="261">
        <f t="shared" si="148"/>
        <v>172.26666666666665</v>
      </c>
      <c r="V284" s="250">
        <v>0</v>
      </c>
      <c r="W284" s="265"/>
      <c r="X284" s="261">
        <f t="shared" si="149"/>
        <v>226.66666666666666</v>
      </c>
      <c r="Y284" s="250">
        <v>0</v>
      </c>
      <c r="Z284" s="265"/>
      <c r="AA284" s="261">
        <f t="shared" si="150"/>
        <v>181.33333333333331</v>
      </c>
      <c r="AB284" s="250">
        <v>0</v>
      </c>
      <c r="AC284" s="265"/>
      <c r="AD284" s="261">
        <f t="shared" si="151"/>
        <v>172.26666666666665</v>
      </c>
      <c r="AE284" s="250">
        <v>0</v>
      </c>
      <c r="AF284" s="265"/>
      <c r="AG284" s="261">
        <f t="shared" si="152"/>
        <v>217.6</v>
      </c>
      <c r="AH284" s="250">
        <v>0</v>
      </c>
      <c r="AI284" s="265"/>
      <c r="AJ284" s="266"/>
      <c r="AK284" s="325"/>
    </row>
    <row r="285" spans="2:37" ht="33" hidden="1" customHeight="1">
      <c r="B285" s="334"/>
      <c r="C285" s="257" t="s">
        <v>231</v>
      </c>
      <c r="D285" s="286">
        <v>700005245</v>
      </c>
      <c r="E285" s="284" t="s">
        <v>109</v>
      </c>
      <c r="F285" s="285" t="s">
        <v>180</v>
      </c>
      <c r="G285" s="285"/>
      <c r="H285" s="286">
        <v>4</v>
      </c>
      <c r="I285" s="273">
        <v>3</v>
      </c>
      <c r="J285" s="271">
        <v>0.85</v>
      </c>
      <c r="K285" s="286">
        <v>1</v>
      </c>
      <c r="L285" s="263">
        <v>8</v>
      </c>
      <c r="M285" s="260">
        <f t="shared" si="153"/>
        <v>32</v>
      </c>
      <c r="N285" s="260">
        <f t="shared" si="155"/>
        <v>9.0666666666666664</v>
      </c>
      <c r="O285" s="261">
        <f t="shared" si="115"/>
        <v>235.73333333333332</v>
      </c>
      <c r="P285" s="250">
        <v>2</v>
      </c>
      <c r="Q285" s="265"/>
      <c r="R285" s="261">
        <f t="shared" si="147"/>
        <v>172.26666666666665</v>
      </c>
      <c r="S285" s="250">
        <v>0</v>
      </c>
      <c r="T285" s="265"/>
      <c r="U285" s="261">
        <f t="shared" si="148"/>
        <v>172.26666666666665</v>
      </c>
      <c r="V285" s="250">
        <v>0</v>
      </c>
      <c r="W285" s="265"/>
      <c r="X285" s="261">
        <f t="shared" si="149"/>
        <v>226.66666666666666</v>
      </c>
      <c r="Y285" s="250">
        <v>0</v>
      </c>
      <c r="Z285" s="265"/>
      <c r="AA285" s="261">
        <f t="shared" si="150"/>
        <v>181.33333333333331</v>
      </c>
      <c r="AB285" s="250">
        <v>0</v>
      </c>
      <c r="AC285" s="265"/>
      <c r="AD285" s="261">
        <f t="shared" si="151"/>
        <v>172.26666666666665</v>
      </c>
      <c r="AE285" s="250">
        <v>0</v>
      </c>
      <c r="AF285" s="265"/>
      <c r="AG285" s="261">
        <f t="shared" si="152"/>
        <v>217.6</v>
      </c>
      <c r="AH285" s="250">
        <v>0</v>
      </c>
      <c r="AI285" s="265"/>
      <c r="AJ285" s="266"/>
      <c r="AK285" s="325"/>
    </row>
    <row r="286" spans="2:37" s="233" customFormat="1">
      <c r="B286" s="221"/>
      <c r="C286" s="222"/>
      <c r="D286" s="222"/>
      <c r="E286" s="230"/>
      <c r="F286" s="224"/>
      <c r="G286" s="224"/>
      <c r="H286" s="224"/>
      <c r="I286" s="232"/>
      <c r="J286" s="231"/>
      <c r="K286" s="224"/>
      <c r="L286" s="224"/>
      <c r="M286" s="224"/>
      <c r="N286" s="224"/>
      <c r="P286" s="249"/>
      <c r="Q286" s="228"/>
      <c r="S286" s="249"/>
      <c r="T286" s="228"/>
      <c r="V286" s="249"/>
      <c r="W286" s="228"/>
      <c r="Y286" s="249"/>
      <c r="Z286" s="228"/>
      <c r="AB286" s="249"/>
      <c r="AC286" s="228"/>
      <c r="AE286" s="249"/>
      <c r="AF286" s="228"/>
      <c r="AH286" s="249"/>
      <c r="AI286" s="228"/>
      <c r="AJ286" s="221"/>
      <c r="AK286" s="324"/>
    </row>
    <row r="287" spans="2:37" s="233" customFormat="1">
      <c r="B287" s="221"/>
      <c r="C287" s="222"/>
      <c r="D287" s="222"/>
      <c r="E287" s="230"/>
      <c r="F287" s="224"/>
      <c r="G287" s="224"/>
      <c r="H287" s="224"/>
      <c r="I287" s="232"/>
      <c r="J287" s="231"/>
      <c r="K287" s="224"/>
      <c r="L287" s="224"/>
      <c r="M287" s="224"/>
      <c r="N287" s="224"/>
      <c r="P287" s="249"/>
      <c r="Q287" s="228"/>
      <c r="S287" s="249"/>
      <c r="T287" s="228"/>
      <c r="V287" s="249"/>
      <c r="W287" s="228"/>
      <c r="Y287" s="249"/>
      <c r="Z287" s="228"/>
      <c r="AB287" s="249"/>
      <c r="AC287" s="228"/>
      <c r="AE287" s="249"/>
      <c r="AF287" s="228"/>
      <c r="AH287" s="249"/>
      <c r="AI287" s="228"/>
      <c r="AJ287" s="221"/>
      <c r="AK287" s="324"/>
    </row>
    <row r="288" spans="2:37" s="233" customFormat="1">
      <c r="B288" s="221"/>
      <c r="C288" s="222"/>
      <c r="D288" s="222"/>
      <c r="E288" s="230"/>
      <c r="F288" s="224"/>
      <c r="G288" s="224"/>
      <c r="H288" s="224"/>
      <c r="I288" s="232"/>
      <c r="J288" s="231"/>
      <c r="K288" s="224"/>
      <c r="L288" s="224"/>
      <c r="M288" s="224"/>
      <c r="N288" s="224"/>
      <c r="P288" s="249"/>
      <c r="Q288" s="228"/>
      <c r="S288" s="249"/>
      <c r="T288" s="228"/>
      <c r="V288" s="249"/>
      <c r="W288" s="228"/>
      <c r="Y288" s="249"/>
      <c r="Z288" s="228"/>
      <c r="AB288" s="249"/>
      <c r="AC288" s="228"/>
      <c r="AE288" s="249"/>
      <c r="AF288" s="228"/>
      <c r="AH288" s="249"/>
      <c r="AI288" s="228"/>
      <c r="AJ288" s="221"/>
      <c r="AK288" s="324"/>
    </row>
    <row r="289" spans="2:37" s="233" customFormat="1">
      <c r="B289" s="221"/>
      <c r="C289" s="222"/>
      <c r="D289" s="290"/>
      <c r="E289" s="290"/>
      <c r="F289" s="224"/>
      <c r="G289" s="224"/>
      <c r="H289" s="224"/>
      <c r="I289" s="232"/>
      <c r="J289" s="231"/>
      <c r="K289" s="224"/>
      <c r="L289" s="224"/>
      <c r="M289" s="224"/>
      <c r="N289" s="224"/>
      <c r="P289" s="249"/>
      <c r="Q289" s="228"/>
      <c r="S289" s="249"/>
      <c r="T289" s="228"/>
      <c r="V289" s="249"/>
      <c r="W289" s="228"/>
      <c r="Y289" s="249"/>
      <c r="Z289" s="228"/>
      <c r="AB289" s="249"/>
      <c r="AC289" s="228"/>
      <c r="AE289" s="249"/>
      <c r="AF289" s="228"/>
      <c r="AH289" s="249"/>
      <c r="AI289" s="228"/>
      <c r="AJ289" s="221"/>
      <c r="AK289" s="324"/>
    </row>
    <row r="290" spans="2:37" s="233" customFormat="1">
      <c r="B290" s="221"/>
      <c r="C290" s="222"/>
      <c r="D290" s="290"/>
      <c r="E290" s="290"/>
      <c r="F290" s="224"/>
      <c r="G290" s="224"/>
      <c r="H290" s="224"/>
      <c r="I290" s="232"/>
      <c r="J290" s="231"/>
      <c r="K290" s="224"/>
      <c r="L290" s="224"/>
      <c r="M290" s="224"/>
      <c r="N290" s="224"/>
      <c r="P290" s="249"/>
      <c r="Q290" s="228"/>
      <c r="S290" s="249"/>
      <c r="T290" s="228"/>
      <c r="V290" s="249"/>
      <c r="W290" s="228"/>
      <c r="Y290" s="249"/>
      <c r="Z290" s="228"/>
      <c r="AB290" s="249"/>
      <c r="AC290" s="228"/>
      <c r="AE290" s="249"/>
      <c r="AF290" s="228"/>
      <c r="AH290" s="249"/>
      <c r="AI290" s="228"/>
      <c r="AJ290" s="221"/>
      <c r="AK290" s="324"/>
    </row>
    <row r="291" spans="2:37" s="233" customFormat="1">
      <c r="B291" s="221"/>
      <c r="C291" s="222"/>
      <c r="D291" s="290"/>
      <c r="E291" s="290"/>
      <c r="F291" s="224"/>
      <c r="G291" s="224"/>
      <c r="H291" s="224"/>
      <c r="I291" s="232"/>
      <c r="J291" s="231"/>
      <c r="K291" s="224"/>
      <c r="L291" s="224"/>
      <c r="M291" s="224"/>
      <c r="N291" s="224"/>
      <c r="P291" s="249"/>
      <c r="Q291" s="228"/>
      <c r="S291" s="249"/>
      <c r="T291" s="228"/>
      <c r="V291" s="249"/>
      <c r="W291" s="228"/>
      <c r="Y291" s="249"/>
      <c r="Z291" s="228"/>
      <c r="AB291" s="249"/>
      <c r="AC291" s="228"/>
      <c r="AE291" s="249"/>
      <c r="AF291" s="228"/>
      <c r="AH291" s="249"/>
      <c r="AI291" s="228"/>
      <c r="AJ291" s="221"/>
      <c r="AK291" s="324"/>
    </row>
    <row r="292" spans="2:37" s="233" customFormat="1">
      <c r="B292" s="221"/>
      <c r="C292" s="222"/>
      <c r="D292" s="222"/>
      <c r="E292" s="230"/>
      <c r="F292" s="224"/>
      <c r="G292" s="224"/>
      <c r="H292" s="224"/>
      <c r="I292" s="232"/>
      <c r="J292" s="231"/>
      <c r="K292" s="224"/>
      <c r="L292" s="224"/>
      <c r="M292" s="224"/>
      <c r="N292" s="224"/>
      <c r="P292" s="249"/>
      <c r="Q292" s="228"/>
      <c r="S292" s="249"/>
      <c r="T292" s="228"/>
      <c r="V292" s="249"/>
      <c r="W292" s="228"/>
      <c r="Y292" s="249"/>
      <c r="Z292" s="228"/>
      <c r="AB292" s="249"/>
      <c r="AC292" s="228"/>
      <c r="AE292" s="249"/>
      <c r="AF292" s="228"/>
      <c r="AH292" s="249"/>
      <c r="AI292" s="228"/>
      <c r="AJ292" s="221"/>
      <c r="AK292" s="324"/>
    </row>
    <row r="293" spans="2:37" s="233" customFormat="1">
      <c r="B293" s="221"/>
      <c r="C293" s="222"/>
      <c r="D293" s="222"/>
      <c r="E293" s="230"/>
      <c r="F293" s="224"/>
      <c r="G293" s="224"/>
      <c r="H293" s="224"/>
      <c r="I293" s="232"/>
      <c r="J293" s="231"/>
      <c r="K293" s="224"/>
      <c r="L293" s="224"/>
      <c r="M293" s="224"/>
      <c r="N293" s="224"/>
      <c r="P293" s="249"/>
      <c r="Q293" s="228"/>
      <c r="S293" s="249"/>
      <c r="T293" s="228"/>
      <c r="V293" s="249"/>
      <c r="W293" s="228"/>
      <c r="Y293" s="249"/>
      <c r="Z293" s="228"/>
      <c r="AB293" s="249"/>
      <c r="AC293" s="228"/>
      <c r="AE293" s="249"/>
      <c r="AF293" s="228"/>
      <c r="AH293" s="249"/>
      <c r="AI293" s="228"/>
      <c r="AJ293" s="221"/>
      <c r="AK293" s="324"/>
    </row>
    <row r="294" spans="2:37" s="233" customFormat="1">
      <c r="B294" s="221"/>
      <c r="C294" s="222"/>
      <c r="D294" s="222"/>
      <c r="E294" s="230"/>
      <c r="F294" s="224"/>
      <c r="G294" s="224"/>
      <c r="H294" s="224"/>
      <c r="I294" s="232"/>
      <c r="J294" s="231"/>
      <c r="K294" s="224"/>
      <c r="L294" s="224"/>
      <c r="M294" s="224"/>
      <c r="N294" s="224"/>
      <c r="P294" s="249"/>
      <c r="Q294" s="228"/>
      <c r="S294" s="249"/>
      <c r="T294" s="228"/>
      <c r="V294" s="249"/>
      <c r="W294" s="228"/>
      <c r="Y294" s="249"/>
      <c r="Z294" s="228"/>
      <c r="AB294" s="249"/>
      <c r="AC294" s="228"/>
      <c r="AE294" s="249"/>
      <c r="AF294" s="228"/>
      <c r="AH294" s="249"/>
      <c r="AI294" s="228"/>
      <c r="AJ294" s="221"/>
      <c r="AK294" s="324"/>
    </row>
    <row r="295" spans="2:37" s="233" customFormat="1">
      <c r="B295" s="221"/>
      <c r="C295" s="222"/>
      <c r="D295" s="222"/>
      <c r="E295" s="230"/>
      <c r="F295" s="224"/>
      <c r="G295" s="224"/>
      <c r="H295" s="224"/>
      <c r="I295" s="232"/>
      <c r="J295" s="231"/>
      <c r="K295" s="224"/>
      <c r="L295" s="224"/>
      <c r="M295" s="224"/>
      <c r="N295" s="224"/>
      <c r="P295" s="249"/>
      <c r="Q295" s="228"/>
      <c r="S295" s="249"/>
      <c r="T295" s="228"/>
      <c r="V295" s="249"/>
      <c r="W295" s="228"/>
      <c r="Y295" s="249"/>
      <c r="Z295" s="228"/>
      <c r="AB295" s="249"/>
      <c r="AC295" s="228"/>
      <c r="AE295" s="249"/>
      <c r="AF295" s="228"/>
      <c r="AH295" s="249"/>
      <c r="AI295" s="228"/>
      <c r="AJ295" s="221"/>
      <c r="AK295" s="324"/>
    </row>
    <row r="296" spans="2:37" s="233" customFormat="1">
      <c r="B296" s="221"/>
      <c r="C296" s="222"/>
      <c r="D296" s="222"/>
      <c r="E296" s="230"/>
      <c r="F296" s="224"/>
      <c r="G296" s="224"/>
      <c r="H296" s="224"/>
      <c r="I296" s="232"/>
      <c r="J296" s="231"/>
      <c r="K296" s="224"/>
      <c r="L296" s="224"/>
      <c r="M296" s="224"/>
      <c r="N296" s="224"/>
      <c r="P296" s="249"/>
      <c r="Q296" s="228"/>
      <c r="S296" s="249"/>
      <c r="T296" s="228"/>
      <c r="V296" s="249"/>
      <c r="W296" s="228"/>
      <c r="Y296" s="249"/>
      <c r="Z296" s="228"/>
      <c r="AB296" s="249"/>
      <c r="AC296" s="228"/>
      <c r="AE296" s="249"/>
      <c r="AF296" s="228"/>
      <c r="AH296" s="249"/>
      <c r="AI296" s="228"/>
      <c r="AJ296" s="221"/>
      <c r="AK296" s="324"/>
    </row>
    <row r="297" spans="2:37" s="233" customFormat="1">
      <c r="B297" s="221"/>
      <c r="C297" s="222"/>
      <c r="D297" s="222"/>
      <c r="E297" s="230"/>
      <c r="F297" s="224"/>
      <c r="G297" s="224"/>
      <c r="H297" s="224"/>
      <c r="I297" s="232"/>
      <c r="J297" s="231"/>
      <c r="K297" s="224"/>
      <c r="L297" s="224"/>
      <c r="M297" s="224"/>
      <c r="N297" s="224"/>
      <c r="P297" s="249"/>
      <c r="Q297" s="228"/>
      <c r="S297" s="249"/>
      <c r="T297" s="228"/>
      <c r="V297" s="249"/>
      <c r="W297" s="228"/>
      <c r="Y297" s="249"/>
      <c r="Z297" s="228"/>
      <c r="AB297" s="249"/>
      <c r="AC297" s="228"/>
      <c r="AE297" s="249"/>
      <c r="AF297" s="228"/>
      <c r="AH297" s="249"/>
      <c r="AI297" s="228"/>
      <c r="AJ297" s="221"/>
      <c r="AK297" s="324"/>
    </row>
    <row r="298" spans="2:37" s="233" customFormat="1">
      <c r="B298" s="221"/>
      <c r="C298" s="222"/>
      <c r="D298" s="222"/>
      <c r="E298" s="230"/>
      <c r="F298" s="224"/>
      <c r="G298" s="224"/>
      <c r="H298" s="224"/>
      <c r="I298" s="232"/>
      <c r="J298" s="231"/>
      <c r="K298" s="224"/>
      <c r="L298" s="224"/>
      <c r="M298" s="224"/>
      <c r="N298" s="224"/>
      <c r="P298" s="249"/>
      <c r="Q298" s="228"/>
      <c r="S298" s="249"/>
      <c r="T298" s="228"/>
      <c r="V298" s="249"/>
      <c r="W298" s="228"/>
      <c r="Y298" s="249"/>
      <c r="Z298" s="228"/>
      <c r="AB298" s="249"/>
      <c r="AC298" s="228"/>
      <c r="AE298" s="249"/>
      <c r="AF298" s="228"/>
      <c r="AH298" s="249"/>
      <c r="AI298" s="228"/>
      <c r="AJ298" s="221"/>
      <c r="AK298" s="324"/>
    </row>
    <row r="299" spans="2:37" s="233" customFormat="1">
      <c r="B299" s="221"/>
      <c r="C299" s="222"/>
      <c r="D299" s="222"/>
      <c r="E299" s="230"/>
      <c r="F299" s="224"/>
      <c r="G299" s="224"/>
      <c r="H299" s="224"/>
      <c r="I299" s="232"/>
      <c r="J299" s="231"/>
      <c r="K299" s="224"/>
      <c r="L299" s="224"/>
      <c r="M299" s="224"/>
      <c r="N299" s="224"/>
      <c r="P299" s="249"/>
      <c r="Q299" s="228"/>
      <c r="S299" s="249"/>
      <c r="T299" s="228"/>
      <c r="V299" s="249"/>
      <c r="W299" s="228"/>
      <c r="Y299" s="249"/>
      <c r="Z299" s="228"/>
      <c r="AB299" s="249"/>
      <c r="AC299" s="228"/>
      <c r="AE299" s="249"/>
      <c r="AF299" s="228"/>
      <c r="AH299" s="249"/>
      <c r="AI299" s="228"/>
      <c r="AJ299" s="221"/>
      <c r="AK299" s="324"/>
    </row>
    <row r="300" spans="2:37" s="233" customFormat="1">
      <c r="B300" s="221"/>
      <c r="C300" s="222"/>
      <c r="D300" s="222"/>
      <c r="E300" s="230"/>
      <c r="F300" s="224"/>
      <c r="G300" s="224"/>
      <c r="H300" s="224"/>
      <c r="I300" s="232"/>
      <c r="J300" s="231"/>
      <c r="K300" s="224"/>
      <c r="L300" s="224"/>
      <c r="M300" s="224"/>
      <c r="N300" s="224"/>
      <c r="P300" s="249"/>
      <c r="Q300" s="228"/>
      <c r="S300" s="249"/>
      <c r="T300" s="228"/>
      <c r="V300" s="249"/>
      <c r="W300" s="228"/>
      <c r="Y300" s="249"/>
      <c r="Z300" s="228"/>
      <c r="AB300" s="249"/>
      <c r="AC300" s="228"/>
      <c r="AE300" s="249"/>
      <c r="AF300" s="228"/>
      <c r="AH300" s="249"/>
      <c r="AI300" s="228"/>
      <c r="AJ300" s="221"/>
      <c r="AK300" s="324"/>
    </row>
    <row r="301" spans="2:37" s="233" customFormat="1">
      <c r="B301" s="221"/>
      <c r="C301" s="222"/>
      <c r="D301" s="222"/>
      <c r="E301" s="230"/>
      <c r="F301" s="224"/>
      <c r="G301" s="224"/>
      <c r="H301" s="224"/>
      <c r="I301" s="232"/>
      <c r="J301" s="231"/>
      <c r="K301" s="224"/>
      <c r="L301" s="224"/>
      <c r="M301" s="224"/>
      <c r="N301" s="224"/>
      <c r="P301" s="249"/>
      <c r="Q301" s="228"/>
      <c r="S301" s="249"/>
      <c r="T301" s="228"/>
      <c r="V301" s="249"/>
      <c r="W301" s="228"/>
      <c r="Y301" s="249"/>
      <c r="Z301" s="228"/>
      <c r="AB301" s="249"/>
      <c r="AC301" s="228"/>
      <c r="AE301" s="249"/>
      <c r="AF301" s="228"/>
      <c r="AH301" s="249"/>
      <c r="AI301" s="228"/>
      <c r="AJ301" s="221"/>
      <c r="AK301" s="324"/>
    </row>
    <row r="302" spans="2:37" s="233" customFormat="1">
      <c r="B302" s="221"/>
      <c r="C302" s="222"/>
      <c r="D302" s="222"/>
      <c r="E302" s="230"/>
      <c r="F302" s="224"/>
      <c r="G302" s="224"/>
      <c r="H302" s="224"/>
      <c r="I302" s="232"/>
      <c r="J302" s="231"/>
      <c r="K302" s="224"/>
      <c r="L302" s="224"/>
      <c r="M302" s="224"/>
      <c r="N302" s="224"/>
      <c r="P302" s="249"/>
      <c r="Q302" s="228"/>
      <c r="S302" s="249"/>
      <c r="T302" s="228"/>
      <c r="V302" s="249"/>
      <c r="W302" s="228"/>
      <c r="Y302" s="249"/>
      <c r="Z302" s="228"/>
      <c r="AB302" s="249"/>
      <c r="AC302" s="228"/>
      <c r="AE302" s="249"/>
      <c r="AF302" s="228"/>
      <c r="AH302" s="249"/>
      <c r="AI302" s="228"/>
      <c r="AJ302" s="221"/>
      <c r="AK302" s="324"/>
    </row>
    <row r="303" spans="2:37" s="233" customFormat="1">
      <c r="B303" s="221"/>
      <c r="C303" s="222"/>
      <c r="D303" s="222"/>
      <c r="E303" s="230"/>
      <c r="F303" s="224"/>
      <c r="G303" s="224"/>
      <c r="H303" s="224"/>
      <c r="I303" s="232"/>
      <c r="J303" s="231"/>
      <c r="K303" s="224"/>
      <c r="L303" s="224"/>
      <c r="M303" s="224"/>
      <c r="N303" s="224"/>
      <c r="P303" s="249"/>
      <c r="Q303" s="228"/>
      <c r="S303" s="249"/>
      <c r="T303" s="228"/>
      <c r="V303" s="249"/>
      <c r="W303" s="228"/>
      <c r="Y303" s="249"/>
      <c r="Z303" s="228"/>
      <c r="AB303" s="249"/>
      <c r="AC303" s="228"/>
      <c r="AE303" s="249"/>
      <c r="AF303" s="228"/>
      <c r="AH303" s="249"/>
      <c r="AI303" s="228"/>
      <c r="AJ303" s="221"/>
      <c r="AK303" s="324"/>
    </row>
    <row r="304" spans="2:37" s="233" customFormat="1">
      <c r="B304" s="221"/>
      <c r="C304" s="222"/>
      <c r="D304" s="222"/>
      <c r="E304" s="230"/>
      <c r="F304" s="224"/>
      <c r="G304" s="224"/>
      <c r="H304" s="224"/>
      <c r="I304" s="232"/>
      <c r="J304" s="231"/>
      <c r="K304" s="224"/>
      <c r="L304" s="224"/>
      <c r="M304" s="224"/>
      <c r="N304" s="224"/>
      <c r="P304" s="249"/>
      <c r="Q304" s="228"/>
      <c r="S304" s="249"/>
      <c r="T304" s="228"/>
      <c r="V304" s="249"/>
      <c r="W304" s="228"/>
      <c r="Y304" s="249"/>
      <c r="Z304" s="228"/>
      <c r="AB304" s="249"/>
      <c r="AC304" s="228"/>
      <c r="AE304" s="249"/>
      <c r="AF304" s="228"/>
      <c r="AH304" s="249"/>
      <c r="AI304" s="228"/>
      <c r="AJ304" s="221"/>
      <c r="AK304" s="324"/>
    </row>
    <row r="305" spans="2:37" s="233" customFormat="1">
      <c r="B305" s="221"/>
      <c r="C305" s="222"/>
      <c r="D305" s="222"/>
      <c r="E305" s="230"/>
      <c r="F305" s="224"/>
      <c r="G305" s="224"/>
      <c r="H305" s="224"/>
      <c r="I305" s="232"/>
      <c r="J305" s="231"/>
      <c r="K305" s="224"/>
      <c r="L305" s="224"/>
      <c r="M305" s="224"/>
      <c r="N305" s="224"/>
      <c r="P305" s="249"/>
      <c r="Q305" s="228"/>
      <c r="S305" s="249"/>
      <c r="T305" s="228"/>
      <c r="V305" s="249"/>
      <c r="W305" s="228"/>
      <c r="Y305" s="249"/>
      <c r="Z305" s="228"/>
      <c r="AB305" s="249"/>
      <c r="AC305" s="228"/>
      <c r="AE305" s="249"/>
      <c r="AF305" s="228"/>
      <c r="AH305" s="249"/>
      <c r="AI305" s="228"/>
      <c r="AJ305" s="221"/>
      <c r="AK305" s="324"/>
    </row>
    <row r="306" spans="2:37" s="233" customFormat="1">
      <c r="B306" s="221"/>
      <c r="C306" s="222"/>
      <c r="D306" s="222"/>
      <c r="E306" s="230"/>
      <c r="F306" s="224"/>
      <c r="G306" s="224"/>
      <c r="H306" s="224"/>
      <c r="I306" s="232"/>
      <c r="J306" s="231"/>
      <c r="K306" s="224"/>
      <c r="L306" s="224"/>
      <c r="M306" s="224"/>
      <c r="N306" s="224"/>
      <c r="P306" s="249"/>
      <c r="Q306" s="228"/>
      <c r="S306" s="249"/>
      <c r="T306" s="228"/>
      <c r="V306" s="249"/>
      <c r="W306" s="228"/>
      <c r="Y306" s="249"/>
      <c r="Z306" s="228"/>
      <c r="AB306" s="249"/>
      <c r="AC306" s="228"/>
      <c r="AE306" s="249"/>
      <c r="AF306" s="228"/>
      <c r="AH306" s="249"/>
      <c r="AI306" s="228"/>
      <c r="AJ306" s="221"/>
      <c r="AK306" s="324"/>
    </row>
    <row r="307" spans="2:37" s="233" customFormat="1">
      <c r="B307" s="221"/>
      <c r="C307" s="222"/>
      <c r="D307" s="222"/>
      <c r="E307" s="230"/>
      <c r="F307" s="224"/>
      <c r="G307" s="224"/>
      <c r="H307" s="224"/>
      <c r="I307" s="232"/>
      <c r="J307" s="231"/>
      <c r="K307" s="224"/>
      <c r="L307" s="224"/>
      <c r="M307" s="224"/>
      <c r="N307" s="224"/>
      <c r="P307" s="249"/>
      <c r="Q307" s="228"/>
      <c r="S307" s="249"/>
      <c r="T307" s="228"/>
      <c r="V307" s="249"/>
      <c r="W307" s="228"/>
      <c r="Y307" s="249"/>
      <c r="Z307" s="228"/>
      <c r="AB307" s="249"/>
      <c r="AC307" s="228"/>
      <c r="AE307" s="249"/>
      <c r="AF307" s="228"/>
      <c r="AH307" s="249"/>
      <c r="AI307" s="228"/>
      <c r="AJ307" s="221"/>
      <c r="AK307" s="324"/>
    </row>
    <row r="308" spans="2:37" s="233" customFormat="1">
      <c r="B308" s="221"/>
      <c r="C308" s="222"/>
      <c r="D308" s="222"/>
      <c r="E308" s="230"/>
      <c r="F308" s="224"/>
      <c r="G308" s="224"/>
      <c r="H308" s="224"/>
      <c r="I308" s="232"/>
      <c r="J308" s="231"/>
      <c r="K308" s="224"/>
      <c r="L308" s="224"/>
      <c r="M308" s="224"/>
      <c r="N308" s="224"/>
      <c r="P308" s="249"/>
      <c r="Q308" s="228"/>
      <c r="S308" s="249"/>
      <c r="T308" s="228"/>
      <c r="V308" s="249"/>
      <c r="W308" s="228"/>
      <c r="Y308" s="249"/>
      <c r="Z308" s="228"/>
      <c r="AB308" s="249"/>
      <c r="AC308" s="228"/>
      <c r="AE308" s="249"/>
      <c r="AF308" s="228"/>
      <c r="AH308" s="249"/>
      <c r="AI308" s="228"/>
      <c r="AJ308" s="221"/>
      <c r="AK308" s="324"/>
    </row>
    <row r="309" spans="2:37" s="233" customFormat="1">
      <c r="B309" s="221"/>
      <c r="C309" s="222"/>
      <c r="D309" s="222"/>
      <c r="E309" s="230"/>
      <c r="F309" s="224"/>
      <c r="G309" s="224"/>
      <c r="H309" s="224"/>
      <c r="I309" s="232"/>
      <c r="J309" s="231"/>
      <c r="K309" s="224"/>
      <c r="L309" s="224"/>
      <c r="M309" s="224"/>
      <c r="N309" s="224"/>
      <c r="P309" s="249"/>
      <c r="Q309" s="228"/>
      <c r="S309" s="249"/>
      <c r="T309" s="228"/>
      <c r="V309" s="249"/>
      <c r="W309" s="228"/>
      <c r="Y309" s="249"/>
      <c r="Z309" s="228"/>
      <c r="AB309" s="249"/>
      <c r="AC309" s="228"/>
      <c r="AE309" s="249"/>
      <c r="AF309" s="228"/>
      <c r="AH309" s="249"/>
      <c r="AI309" s="228"/>
      <c r="AJ309" s="221"/>
      <c r="AK309" s="324"/>
    </row>
    <row r="310" spans="2:37" s="233" customFormat="1">
      <c r="B310" s="221"/>
      <c r="C310" s="222"/>
      <c r="D310" s="222"/>
      <c r="E310" s="230"/>
      <c r="F310" s="224"/>
      <c r="G310" s="224"/>
      <c r="H310" s="224"/>
      <c r="I310" s="232"/>
      <c r="J310" s="231"/>
      <c r="K310" s="224"/>
      <c r="L310" s="224"/>
      <c r="M310" s="224"/>
      <c r="N310" s="224"/>
      <c r="P310" s="249"/>
      <c r="Q310" s="228"/>
      <c r="S310" s="249"/>
      <c r="T310" s="228"/>
      <c r="V310" s="249"/>
      <c r="W310" s="228"/>
      <c r="Y310" s="249"/>
      <c r="Z310" s="228"/>
      <c r="AB310" s="249"/>
      <c r="AC310" s="228"/>
      <c r="AE310" s="249"/>
      <c r="AF310" s="228"/>
      <c r="AH310" s="249"/>
      <c r="AI310" s="228"/>
      <c r="AJ310" s="221"/>
      <c r="AK310" s="324"/>
    </row>
    <row r="311" spans="2:37" s="233" customFormat="1">
      <c r="B311" s="221"/>
      <c r="C311" s="222"/>
      <c r="D311" s="222"/>
      <c r="E311" s="230"/>
      <c r="F311" s="224"/>
      <c r="G311" s="224"/>
      <c r="H311" s="224"/>
      <c r="I311" s="232"/>
      <c r="J311" s="231"/>
      <c r="K311" s="224"/>
      <c r="L311" s="224"/>
      <c r="M311" s="224"/>
      <c r="N311" s="224"/>
      <c r="P311" s="249"/>
      <c r="Q311" s="228"/>
      <c r="S311" s="249"/>
      <c r="T311" s="228"/>
      <c r="V311" s="249"/>
      <c r="W311" s="228"/>
      <c r="Y311" s="249"/>
      <c r="Z311" s="228"/>
      <c r="AB311" s="249"/>
      <c r="AC311" s="228"/>
      <c r="AE311" s="249"/>
      <c r="AF311" s="228"/>
      <c r="AH311" s="249"/>
      <c r="AI311" s="228"/>
      <c r="AJ311" s="221"/>
      <c r="AK311" s="324"/>
    </row>
    <row r="312" spans="2:37" s="233" customFormat="1">
      <c r="B312" s="221"/>
      <c r="C312" s="222"/>
      <c r="D312" s="222"/>
      <c r="E312" s="230"/>
      <c r="F312" s="224"/>
      <c r="G312" s="224"/>
      <c r="H312" s="224"/>
      <c r="I312" s="232"/>
      <c r="J312" s="231"/>
      <c r="K312" s="224"/>
      <c r="L312" s="224"/>
      <c r="M312" s="224"/>
      <c r="N312" s="224"/>
      <c r="P312" s="249"/>
      <c r="Q312" s="228"/>
      <c r="S312" s="249"/>
      <c r="T312" s="228"/>
      <c r="V312" s="249"/>
      <c r="W312" s="228"/>
      <c r="Y312" s="249"/>
      <c r="Z312" s="228"/>
      <c r="AB312" s="249"/>
      <c r="AC312" s="228"/>
      <c r="AE312" s="249"/>
      <c r="AF312" s="228"/>
      <c r="AH312" s="249"/>
      <c r="AI312" s="228"/>
      <c r="AJ312" s="221"/>
      <c r="AK312" s="324"/>
    </row>
    <row r="313" spans="2:37" s="233" customFormat="1">
      <c r="B313" s="221"/>
      <c r="C313" s="222"/>
      <c r="D313" s="222"/>
      <c r="E313" s="230"/>
      <c r="F313" s="224"/>
      <c r="G313" s="224"/>
      <c r="H313" s="224"/>
      <c r="I313" s="232"/>
      <c r="J313" s="231"/>
      <c r="K313" s="224"/>
      <c r="L313" s="224"/>
      <c r="M313" s="224"/>
      <c r="N313" s="224"/>
      <c r="P313" s="249"/>
      <c r="Q313" s="228"/>
      <c r="S313" s="249"/>
      <c r="T313" s="228"/>
      <c r="V313" s="249"/>
      <c r="W313" s="228"/>
      <c r="Y313" s="249"/>
      <c r="Z313" s="228"/>
      <c r="AB313" s="249"/>
      <c r="AC313" s="228"/>
      <c r="AE313" s="249"/>
      <c r="AF313" s="228"/>
      <c r="AH313" s="249"/>
      <c r="AI313" s="228"/>
      <c r="AJ313" s="221"/>
      <c r="AK313" s="324"/>
    </row>
    <row r="314" spans="2:37" s="233" customFormat="1">
      <c r="B314" s="221"/>
      <c r="C314" s="222"/>
      <c r="D314" s="222"/>
      <c r="E314" s="230"/>
      <c r="F314" s="224"/>
      <c r="G314" s="224"/>
      <c r="H314" s="224"/>
      <c r="I314" s="232"/>
      <c r="J314" s="231"/>
      <c r="K314" s="224"/>
      <c r="L314" s="224"/>
      <c r="M314" s="224"/>
      <c r="N314" s="224"/>
      <c r="P314" s="249"/>
      <c r="Q314" s="228"/>
      <c r="S314" s="249"/>
      <c r="T314" s="228"/>
      <c r="V314" s="249"/>
      <c r="W314" s="228"/>
      <c r="Y314" s="249"/>
      <c r="Z314" s="228"/>
      <c r="AB314" s="249"/>
      <c r="AC314" s="228"/>
      <c r="AE314" s="249"/>
      <c r="AF314" s="228"/>
      <c r="AH314" s="249"/>
      <c r="AI314" s="228"/>
      <c r="AJ314" s="221"/>
      <c r="AK314" s="324"/>
    </row>
    <row r="315" spans="2:37" s="233" customFormat="1">
      <c r="B315" s="221"/>
      <c r="C315" s="222"/>
      <c r="D315" s="222"/>
      <c r="E315" s="230"/>
      <c r="F315" s="224"/>
      <c r="G315" s="224"/>
      <c r="H315" s="224"/>
      <c r="I315" s="232"/>
      <c r="J315" s="231"/>
      <c r="K315" s="224"/>
      <c r="L315" s="224"/>
      <c r="M315" s="224"/>
      <c r="N315" s="224"/>
      <c r="P315" s="249"/>
      <c r="Q315" s="228"/>
      <c r="S315" s="249"/>
      <c r="T315" s="228"/>
      <c r="V315" s="249"/>
      <c r="W315" s="228"/>
      <c r="Y315" s="249"/>
      <c r="Z315" s="228"/>
      <c r="AB315" s="249"/>
      <c r="AC315" s="228"/>
      <c r="AE315" s="249"/>
      <c r="AF315" s="228"/>
      <c r="AH315" s="249"/>
      <c r="AI315" s="228"/>
      <c r="AJ315" s="221"/>
      <c r="AK315" s="324"/>
    </row>
    <row r="316" spans="2:37" s="233" customFormat="1">
      <c r="B316" s="221"/>
      <c r="C316" s="222"/>
      <c r="D316" s="222"/>
      <c r="E316" s="230"/>
      <c r="F316" s="224"/>
      <c r="G316" s="224"/>
      <c r="H316" s="224"/>
      <c r="I316" s="232"/>
      <c r="J316" s="231"/>
      <c r="K316" s="224"/>
      <c r="L316" s="224"/>
      <c r="M316" s="224"/>
      <c r="N316" s="224"/>
      <c r="P316" s="249"/>
      <c r="Q316" s="228"/>
      <c r="S316" s="249"/>
      <c r="T316" s="228"/>
      <c r="V316" s="249"/>
      <c r="W316" s="228"/>
      <c r="Y316" s="249"/>
      <c r="Z316" s="228"/>
      <c r="AB316" s="249"/>
      <c r="AC316" s="228"/>
      <c r="AE316" s="249"/>
      <c r="AF316" s="228"/>
      <c r="AH316" s="249"/>
      <c r="AI316" s="228"/>
      <c r="AJ316" s="221"/>
      <c r="AK316" s="324"/>
    </row>
    <row r="317" spans="2:37" s="233" customFormat="1">
      <c r="B317" s="221"/>
      <c r="C317" s="222"/>
      <c r="D317" s="222"/>
      <c r="E317" s="230"/>
      <c r="F317" s="224"/>
      <c r="G317" s="224"/>
      <c r="H317" s="224"/>
      <c r="I317" s="232"/>
      <c r="J317" s="231"/>
      <c r="K317" s="224"/>
      <c r="L317" s="224"/>
      <c r="M317" s="224"/>
      <c r="N317" s="224"/>
      <c r="P317" s="249"/>
      <c r="Q317" s="228"/>
      <c r="S317" s="249"/>
      <c r="T317" s="228"/>
      <c r="V317" s="249"/>
      <c r="W317" s="228"/>
      <c r="Y317" s="249"/>
      <c r="Z317" s="228"/>
      <c r="AB317" s="249"/>
      <c r="AC317" s="228"/>
      <c r="AE317" s="249"/>
      <c r="AF317" s="228"/>
      <c r="AH317" s="249"/>
      <c r="AI317" s="228"/>
      <c r="AJ317" s="221"/>
      <c r="AK317" s="324"/>
    </row>
    <row r="318" spans="2:37" s="233" customFormat="1">
      <c r="B318" s="221"/>
      <c r="C318" s="222"/>
      <c r="D318" s="222"/>
      <c r="E318" s="230"/>
      <c r="F318" s="224"/>
      <c r="G318" s="224"/>
      <c r="H318" s="224"/>
      <c r="I318" s="232"/>
      <c r="J318" s="231"/>
      <c r="K318" s="224"/>
      <c r="L318" s="224"/>
      <c r="M318" s="224"/>
      <c r="N318" s="224"/>
      <c r="P318" s="249"/>
      <c r="Q318" s="228"/>
      <c r="S318" s="249"/>
      <c r="T318" s="228"/>
      <c r="V318" s="249"/>
      <c r="W318" s="228"/>
      <c r="Y318" s="249"/>
      <c r="Z318" s="228"/>
      <c r="AB318" s="249"/>
      <c r="AC318" s="228"/>
      <c r="AE318" s="249"/>
      <c r="AF318" s="228"/>
      <c r="AH318" s="249"/>
      <c r="AI318" s="228"/>
      <c r="AJ318" s="221"/>
      <c r="AK318" s="324"/>
    </row>
    <row r="319" spans="2:37" s="233" customFormat="1">
      <c r="B319" s="221"/>
      <c r="C319" s="222"/>
      <c r="D319" s="222"/>
      <c r="E319" s="230"/>
      <c r="F319" s="224"/>
      <c r="G319" s="224"/>
      <c r="H319" s="224"/>
      <c r="I319" s="232"/>
      <c r="J319" s="231"/>
      <c r="K319" s="224"/>
      <c r="L319" s="224"/>
      <c r="M319" s="224"/>
      <c r="N319" s="224"/>
      <c r="P319" s="249"/>
      <c r="Q319" s="228"/>
      <c r="S319" s="249"/>
      <c r="T319" s="228"/>
      <c r="V319" s="249"/>
      <c r="W319" s="228"/>
      <c r="Y319" s="249"/>
      <c r="Z319" s="228"/>
      <c r="AB319" s="249"/>
      <c r="AC319" s="228"/>
      <c r="AE319" s="249"/>
      <c r="AF319" s="228"/>
      <c r="AH319" s="249"/>
      <c r="AI319" s="228"/>
      <c r="AJ319" s="221"/>
      <c r="AK319" s="324"/>
    </row>
    <row r="320" spans="2:37" s="233" customFormat="1">
      <c r="B320" s="221"/>
      <c r="C320" s="222"/>
      <c r="D320" s="222"/>
      <c r="E320" s="230"/>
      <c r="F320" s="224"/>
      <c r="G320" s="224"/>
      <c r="H320" s="224"/>
      <c r="I320" s="232"/>
      <c r="J320" s="231"/>
      <c r="K320" s="224"/>
      <c r="L320" s="224"/>
      <c r="M320" s="224"/>
      <c r="N320" s="224"/>
      <c r="P320" s="249"/>
      <c r="Q320" s="228"/>
      <c r="S320" s="249"/>
      <c r="T320" s="228"/>
      <c r="V320" s="249"/>
      <c r="W320" s="228"/>
      <c r="Y320" s="249"/>
      <c r="Z320" s="228"/>
      <c r="AB320" s="249"/>
      <c r="AC320" s="228"/>
      <c r="AE320" s="249"/>
      <c r="AF320" s="228"/>
      <c r="AH320" s="249"/>
      <c r="AI320" s="228"/>
      <c r="AJ320" s="221"/>
      <c r="AK320" s="324"/>
    </row>
    <row r="321" spans="2:37" s="233" customFormat="1">
      <c r="B321" s="221"/>
      <c r="C321" s="222"/>
      <c r="D321" s="222"/>
      <c r="E321" s="230"/>
      <c r="F321" s="224"/>
      <c r="G321" s="224"/>
      <c r="H321" s="224"/>
      <c r="I321" s="232"/>
      <c r="J321" s="231"/>
      <c r="K321" s="224"/>
      <c r="L321" s="224"/>
      <c r="M321" s="224"/>
      <c r="N321" s="224"/>
      <c r="P321" s="249"/>
      <c r="Q321" s="228"/>
      <c r="S321" s="249"/>
      <c r="T321" s="228"/>
      <c r="V321" s="249"/>
      <c r="W321" s="228"/>
      <c r="Y321" s="249"/>
      <c r="Z321" s="228"/>
      <c r="AB321" s="249"/>
      <c r="AC321" s="228"/>
      <c r="AE321" s="249"/>
      <c r="AF321" s="228"/>
      <c r="AH321" s="249"/>
      <c r="AI321" s="228"/>
      <c r="AJ321" s="221"/>
      <c r="AK321" s="324"/>
    </row>
    <row r="322" spans="2:37" s="233" customFormat="1">
      <c r="B322" s="221"/>
      <c r="C322" s="222"/>
      <c r="D322" s="222"/>
      <c r="E322" s="230"/>
      <c r="F322" s="224"/>
      <c r="G322" s="224"/>
      <c r="H322" s="224"/>
      <c r="I322" s="232"/>
      <c r="J322" s="231"/>
      <c r="K322" s="224"/>
      <c r="L322" s="224"/>
      <c r="M322" s="224"/>
      <c r="N322" s="224"/>
      <c r="P322" s="249"/>
      <c r="Q322" s="228"/>
      <c r="S322" s="249"/>
      <c r="T322" s="228"/>
      <c r="V322" s="249"/>
      <c r="W322" s="228"/>
      <c r="Y322" s="249"/>
      <c r="Z322" s="228"/>
      <c r="AB322" s="249"/>
      <c r="AC322" s="228"/>
      <c r="AE322" s="249"/>
      <c r="AF322" s="228"/>
      <c r="AH322" s="249"/>
      <c r="AI322" s="228"/>
      <c r="AJ322" s="221"/>
      <c r="AK322" s="324"/>
    </row>
    <row r="323" spans="2:37" s="233" customFormat="1">
      <c r="B323" s="221"/>
      <c r="C323" s="222"/>
      <c r="D323" s="222"/>
      <c r="E323" s="230"/>
      <c r="F323" s="224"/>
      <c r="G323" s="224"/>
      <c r="H323" s="224"/>
      <c r="I323" s="232"/>
      <c r="J323" s="231"/>
      <c r="K323" s="224"/>
      <c r="L323" s="224"/>
      <c r="M323" s="224"/>
      <c r="N323" s="224"/>
      <c r="P323" s="249"/>
      <c r="Q323" s="228"/>
      <c r="S323" s="249"/>
      <c r="T323" s="228"/>
      <c r="V323" s="249"/>
      <c r="W323" s="228"/>
      <c r="Y323" s="249"/>
      <c r="Z323" s="228"/>
      <c r="AB323" s="249"/>
      <c r="AC323" s="228"/>
      <c r="AE323" s="249"/>
      <c r="AF323" s="228"/>
      <c r="AH323" s="249"/>
      <c r="AI323" s="228"/>
      <c r="AJ323" s="221"/>
      <c r="AK323" s="324"/>
    </row>
    <row r="324" spans="2:37" s="233" customFormat="1">
      <c r="B324" s="221"/>
      <c r="C324" s="222"/>
      <c r="D324" s="222"/>
      <c r="E324" s="230"/>
      <c r="F324" s="224"/>
      <c r="G324" s="224"/>
      <c r="H324" s="224"/>
      <c r="I324" s="232"/>
      <c r="J324" s="231"/>
      <c r="K324" s="224"/>
      <c r="L324" s="224"/>
      <c r="M324" s="224"/>
      <c r="N324" s="224"/>
      <c r="P324" s="249"/>
      <c r="Q324" s="228"/>
      <c r="S324" s="249"/>
      <c r="T324" s="228"/>
      <c r="V324" s="249"/>
      <c r="W324" s="228"/>
      <c r="Y324" s="249"/>
      <c r="Z324" s="228"/>
      <c r="AB324" s="249"/>
      <c r="AC324" s="228"/>
      <c r="AE324" s="249"/>
      <c r="AF324" s="228"/>
      <c r="AH324" s="249"/>
      <c r="AI324" s="228"/>
      <c r="AJ324" s="221"/>
      <c r="AK324" s="324"/>
    </row>
    <row r="325" spans="2:37" s="233" customFormat="1">
      <c r="B325" s="221"/>
      <c r="C325" s="222"/>
      <c r="D325" s="222"/>
      <c r="E325" s="230"/>
      <c r="F325" s="224"/>
      <c r="G325" s="224"/>
      <c r="H325" s="224"/>
      <c r="I325" s="232"/>
      <c r="J325" s="231"/>
      <c r="K325" s="224"/>
      <c r="L325" s="224"/>
      <c r="M325" s="224"/>
      <c r="N325" s="224"/>
      <c r="P325" s="249"/>
      <c r="Q325" s="228"/>
      <c r="S325" s="249"/>
      <c r="T325" s="228"/>
      <c r="V325" s="249"/>
      <c r="W325" s="228"/>
      <c r="Y325" s="249"/>
      <c r="Z325" s="228"/>
      <c r="AB325" s="249"/>
      <c r="AC325" s="228"/>
      <c r="AE325" s="249"/>
      <c r="AF325" s="228"/>
      <c r="AH325" s="249"/>
      <c r="AI325" s="228"/>
      <c r="AJ325" s="221"/>
      <c r="AK325" s="324"/>
    </row>
    <row r="326" spans="2:37" s="233" customFormat="1">
      <c r="B326" s="221"/>
      <c r="C326" s="222"/>
      <c r="D326" s="222"/>
      <c r="E326" s="230"/>
      <c r="F326" s="224"/>
      <c r="G326" s="224"/>
      <c r="H326" s="224"/>
      <c r="I326" s="232"/>
      <c r="J326" s="231"/>
      <c r="K326" s="224"/>
      <c r="L326" s="224"/>
      <c r="M326" s="224"/>
      <c r="N326" s="224"/>
      <c r="P326" s="249"/>
      <c r="Q326" s="228"/>
      <c r="S326" s="249"/>
      <c r="T326" s="228"/>
      <c r="V326" s="249"/>
      <c r="W326" s="228"/>
      <c r="Y326" s="249"/>
      <c r="Z326" s="228"/>
      <c r="AB326" s="249"/>
      <c r="AC326" s="228"/>
      <c r="AE326" s="249"/>
      <c r="AF326" s="228"/>
      <c r="AH326" s="249"/>
      <c r="AI326" s="228"/>
      <c r="AJ326" s="221"/>
      <c r="AK326" s="324"/>
    </row>
    <row r="327" spans="2:37" s="233" customFormat="1">
      <c r="B327" s="221"/>
      <c r="C327" s="222"/>
      <c r="D327" s="222"/>
      <c r="E327" s="230"/>
      <c r="F327" s="224"/>
      <c r="G327" s="224"/>
      <c r="H327" s="224"/>
      <c r="I327" s="232"/>
      <c r="J327" s="231"/>
      <c r="K327" s="224"/>
      <c r="L327" s="224"/>
      <c r="M327" s="224"/>
      <c r="N327" s="224"/>
      <c r="P327" s="249"/>
      <c r="Q327" s="228"/>
      <c r="S327" s="249"/>
      <c r="T327" s="228"/>
      <c r="V327" s="249"/>
      <c r="W327" s="228"/>
      <c r="Y327" s="249"/>
      <c r="Z327" s="228"/>
      <c r="AB327" s="249"/>
      <c r="AC327" s="228"/>
      <c r="AE327" s="249"/>
      <c r="AF327" s="228"/>
      <c r="AH327" s="249"/>
      <c r="AI327" s="228"/>
      <c r="AJ327" s="221"/>
      <c r="AK327" s="324"/>
    </row>
    <row r="328" spans="2:37" s="233" customFormat="1">
      <c r="B328" s="221"/>
      <c r="C328" s="222"/>
      <c r="D328" s="222"/>
      <c r="E328" s="230"/>
      <c r="F328" s="224"/>
      <c r="G328" s="224"/>
      <c r="H328" s="224"/>
      <c r="I328" s="232"/>
      <c r="J328" s="231"/>
      <c r="K328" s="224"/>
      <c r="L328" s="224"/>
      <c r="M328" s="224"/>
      <c r="N328" s="224"/>
      <c r="P328" s="249"/>
      <c r="Q328" s="228"/>
      <c r="S328" s="249"/>
      <c r="T328" s="228"/>
      <c r="V328" s="249"/>
      <c r="W328" s="228"/>
      <c r="Y328" s="249"/>
      <c r="Z328" s="228"/>
      <c r="AB328" s="249"/>
      <c r="AC328" s="228"/>
      <c r="AE328" s="249"/>
      <c r="AF328" s="228"/>
      <c r="AH328" s="249"/>
      <c r="AI328" s="228"/>
      <c r="AJ328" s="221"/>
      <c r="AK328" s="324"/>
    </row>
    <row r="329" spans="2:37" s="233" customFormat="1">
      <c r="B329" s="221"/>
      <c r="C329" s="222"/>
      <c r="D329" s="222"/>
      <c r="E329" s="230"/>
      <c r="F329" s="224"/>
      <c r="G329" s="224"/>
      <c r="H329" s="224"/>
      <c r="I329" s="232"/>
      <c r="J329" s="231"/>
      <c r="K329" s="224"/>
      <c r="L329" s="224"/>
      <c r="M329" s="224"/>
      <c r="N329" s="224"/>
      <c r="P329" s="249"/>
      <c r="Q329" s="228"/>
      <c r="S329" s="249"/>
      <c r="T329" s="228"/>
      <c r="V329" s="249"/>
      <c r="W329" s="228"/>
      <c r="Y329" s="249"/>
      <c r="Z329" s="228"/>
      <c r="AB329" s="249"/>
      <c r="AC329" s="228"/>
      <c r="AE329" s="249"/>
      <c r="AF329" s="228"/>
      <c r="AH329" s="249"/>
      <c r="AI329" s="228"/>
      <c r="AJ329" s="221"/>
      <c r="AK329" s="324"/>
    </row>
    <row r="330" spans="2:37" s="233" customFormat="1">
      <c r="B330" s="221"/>
      <c r="C330" s="222"/>
      <c r="D330" s="222"/>
      <c r="E330" s="230"/>
      <c r="F330" s="224"/>
      <c r="G330" s="224"/>
      <c r="H330" s="224"/>
      <c r="I330" s="232"/>
      <c r="J330" s="231"/>
      <c r="K330" s="224"/>
      <c r="L330" s="224"/>
      <c r="M330" s="224"/>
      <c r="N330" s="224"/>
      <c r="P330" s="249"/>
      <c r="Q330" s="228"/>
      <c r="S330" s="249"/>
      <c r="T330" s="228"/>
      <c r="V330" s="249"/>
      <c r="W330" s="228"/>
      <c r="Y330" s="249"/>
      <c r="Z330" s="228"/>
      <c r="AB330" s="249"/>
      <c r="AC330" s="228"/>
      <c r="AE330" s="249"/>
      <c r="AF330" s="228"/>
      <c r="AH330" s="249"/>
      <c r="AI330" s="228"/>
      <c r="AJ330" s="221"/>
      <c r="AK330" s="324"/>
    </row>
    <row r="331" spans="2:37" s="233" customFormat="1">
      <c r="B331" s="221"/>
      <c r="C331" s="222"/>
      <c r="D331" s="222"/>
      <c r="E331" s="230"/>
      <c r="F331" s="224"/>
      <c r="G331" s="224"/>
      <c r="H331" s="224"/>
      <c r="I331" s="232"/>
      <c r="J331" s="231"/>
      <c r="K331" s="224"/>
      <c r="L331" s="224"/>
      <c r="M331" s="224"/>
      <c r="N331" s="224"/>
      <c r="P331" s="249"/>
      <c r="Q331" s="228"/>
      <c r="S331" s="249"/>
      <c r="T331" s="228"/>
      <c r="V331" s="249"/>
      <c r="W331" s="228"/>
      <c r="Y331" s="249"/>
      <c r="Z331" s="228"/>
      <c r="AB331" s="249"/>
      <c r="AC331" s="228"/>
      <c r="AE331" s="249"/>
      <c r="AF331" s="228"/>
      <c r="AH331" s="249"/>
      <c r="AI331" s="228"/>
      <c r="AJ331" s="221"/>
      <c r="AK331" s="324"/>
    </row>
    <row r="332" spans="2:37" s="233" customFormat="1">
      <c r="B332" s="221"/>
      <c r="C332" s="222"/>
      <c r="D332" s="222"/>
      <c r="E332" s="230"/>
      <c r="F332" s="224"/>
      <c r="G332" s="224"/>
      <c r="H332" s="224"/>
      <c r="I332" s="232"/>
      <c r="J332" s="231"/>
      <c r="K332" s="224"/>
      <c r="L332" s="224"/>
      <c r="M332" s="224"/>
      <c r="N332" s="224"/>
      <c r="P332" s="249"/>
      <c r="Q332" s="228"/>
      <c r="S332" s="249"/>
      <c r="T332" s="228"/>
      <c r="V332" s="249"/>
      <c r="W332" s="228"/>
      <c r="Y332" s="249"/>
      <c r="Z332" s="228"/>
      <c r="AB332" s="249"/>
      <c r="AC332" s="228"/>
      <c r="AE332" s="249"/>
      <c r="AF332" s="228"/>
      <c r="AH332" s="249"/>
      <c r="AI332" s="228"/>
      <c r="AJ332" s="221"/>
      <c r="AK332" s="324"/>
    </row>
    <row r="333" spans="2:37" s="233" customFormat="1">
      <c r="B333" s="221"/>
      <c r="C333" s="222"/>
      <c r="D333" s="222"/>
      <c r="E333" s="230"/>
      <c r="F333" s="224"/>
      <c r="G333" s="224"/>
      <c r="H333" s="224"/>
      <c r="I333" s="232"/>
      <c r="J333" s="231"/>
      <c r="K333" s="224"/>
      <c r="L333" s="224"/>
      <c r="M333" s="224"/>
      <c r="N333" s="224"/>
      <c r="P333" s="249"/>
      <c r="Q333" s="228"/>
      <c r="S333" s="249"/>
      <c r="T333" s="228"/>
      <c r="V333" s="249"/>
      <c r="W333" s="228"/>
      <c r="Y333" s="249"/>
      <c r="Z333" s="228"/>
      <c r="AB333" s="249"/>
      <c r="AC333" s="228"/>
      <c r="AE333" s="249"/>
      <c r="AF333" s="228"/>
      <c r="AH333" s="249"/>
      <c r="AI333" s="228"/>
      <c r="AJ333" s="221"/>
      <c r="AK333" s="324"/>
    </row>
    <row r="334" spans="2:37" s="233" customFormat="1">
      <c r="B334" s="221"/>
      <c r="C334" s="222"/>
      <c r="D334" s="222"/>
      <c r="E334" s="230"/>
      <c r="F334" s="224"/>
      <c r="G334" s="224"/>
      <c r="H334" s="224"/>
      <c r="I334" s="232"/>
      <c r="J334" s="231"/>
      <c r="K334" s="224"/>
      <c r="L334" s="224"/>
      <c r="M334" s="224"/>
      <c r="N334" s="224"/>
      <c r="P334" s="249"/>
      <c r="Q334" s="228"/>
      <c r="S334" s="249"/>
      <c r="T334" s="228"/>
      <c r="V334" s="249"/>
      <c r="W334" s="228"/>
      <c r="Y334" s="249"/>
      <c r="Z334" s="228"/>
      <c r="AB334" s="249"/>
      <c r="AC334" s="228"/>
      <c r="AE334" s="249"/>
      <c r="AF334" s="228"/>
      <c r="AH334" s="249"/>
      <c r="AI334" s="228"/>
      <c r="AJ334" s="221"/>
      <c r="AK334" s="324"/>
    </row>
    <row r="335" spans="2:37" s="233" customFormat="1">
      <c r="B335" s="221"/>
      <c r="C335" s="222"/>
      <c r="D335" s="222"/>
      <c r="E335" s="230"/>
      <c r="F335" s="224"/>
      <c r="G335" s="224"/>
      <c r="H335" s="224"/>
      <c r="I335" s="232"/>
      <c r="J335" s="231"/>
      <c r="K335" s="224"/>
      <c r="L335" s="224"/>
      <c r="M335" s="224"/>
      <c r="N335" s="224"/>
      <c r="P335" s="249"/>
      <c r="Q335" s="228"/>
      <c r="S335" s="249"/>
      <c r="T335" s="228"/>
      <c r="V335" s="249"/>
      <c r="W335" s="228"/>
      <c r="Y335" s="249"/>
      <c r="Z335" s="228"/>
      <c r="AB335" s="249"/>
      <c r="AC335" s="228"/>
      <c r="AE335" s="249"/>
      <c r="AF335" s="228"/>
      <c r="AH335" s="249"/>
      <c r="AI335" s="228"/>
      <c r="AJ335" s="221"/>
      <c r="AK335" s="324"/>
    </row>
    <row r="336" spans="2:37" s="233" customFormat="1">
      <c r="B336" s="221"/>
      <c r="C336" s="222"/>
      <c r="D336" s="222"/>
      <c r="E336" s="230"/>
      <c r="F336" s="224"/>
      <c r="G336" s="224"/>
      <c r="H336" s="224"/>
      <c r="I336" s="232"/>
      <c r="J336" s="231"/>
      <c r="K336" s="224"/>
      <c r="L336" s="224"/>
      <c r="M336" s="224"/>
      <c r="N336" s="224"/>
      <c r="P336" s="249"/>
      <c r="Q336" s="228"/>
      <c r="S336" s="249"/>
      <c r="T336" s="228"/>
      <c r="V336" s="249"/>
      <c r="W336" s="228"/>
      <c r="Y336" s="249"/>
      <c r="Z336" s="228"/>
      <c r="AB336" s="249"/>
      <c r="AC336" s="228"/>
      <c r="AE336" s="249"/>
      <c r="AF336" s="228"/>
      <c r="AH336" s="249"/>
      <c r="AI336" s="228"/>
      <c r="AJ336" s="221"/>
      <c r="AK336" s="324"/>
    </row>
    <row r="337" spans="2:37" s="233" customFormat="1">
      <c r="B337" s="221"/>
      <c r="C337" s="222"/>
      <c r="D337" s="222"/>
      <c r="E337" s="230"/>
      <c r="F337" s="224"/>
      <c r="G337" s="224"/>
      <c r="H337" s="224"/>
      <c r="I337" s="232"/>
      <c r="J337" s="231"/>
      <c r="K337" s="224"/>
      <c r="L337" s="224"/>
      <c r="M337" s="224"/>
      <c r="N337" s="224"/>
      <c r="P337" s="249"/>
      <c r="Q337" s="228"/>
      <c r="S337" s="249"/>
      <c r="T337" s="228"/>
      <c r="V337" s="249"/>
      <c r="W337" s="228"/>
      <c r="Y337" s="249"/>
      <c r="Z337" s="228"/>
      <c r="AB337" s="249"/>
      <c r="AC337" s="228"/>
      <c r="AE337" s="249"/>
      <c r="AF337" s="228"/>
      <c r="AH337" s="249"/>
      <c r="AI337" s="228"/>
      <c r="AJ337" s="221"/>
      <c r="AK337" s="324"/>
    </row>
    <row r="338" spans="2:37" s="233" customFormat="1">
      <c r="B338" s="221"/>
      <c r="C338" s="222"/>
      <c r="D338" s="222"/>
      <c r="E338" s="230"/>
      <c r="F338" s="224"/>
      <c r="G338" s="224"/>
      <c r="H338" s="224"/>
      <c r="I338" s="232"/>
      <c r="J338" s="231"/>
      <c r="K338" s="224"/>
      <c r="L338" s="224"/>
      <c r="M338" s="224"/>
      <c r="N338" s="224"/>
      <c r="P338" s="249"/>
      <c r="Q338" s="228"/>
      <c r="S338" s="249"/>
      <c r="T338" s="228"/>
      <c r="V338" s="249"/>
      <c r="W338" s="228"/>
      <c r="Y338" s="249"/>
      <c r="Z338" s="228"/>
      <c r="AB338" s="249"/>
      <c r="AC338" s="228"/>
      <c r="AE338" s="249"/>
      <c r="AF338" s="228"/>
      <c r="AH338" s="249"/>
      <c r="AI338" s="228"/>
      <c r="AJ338" s="221"/>
      <c r="AK338" s="324"/>
    </row>
    <row r="339" spans="2:37" s="233" customFormat="1">
      <c r="B339" s="221"/>
      <c r="C339" s="222"/>
      <c r="D339" s="222"/>
      <c r="E339" s="230"/>
      <c r="F339" s="224"/>
      <c r="G339" s="224"/>
      <c r="H339" s="224"/>
      <c r="I339" s="232"/>
      <c r="J339" s="231"/>
      <c r="K339" s="224"/>
      <c r="L339" s="224"/>
      <c r="M339" s="224"/>
      <c r="N339" s="224"/>
      <c r="P339" s="249"/>
      <c r="Q339" s="228"/>
      <c r="S339" s="249"/>
      <c r="T339" s="228"/>
      <c r="V339" s="249"/>
      <c r="W339" s="228"/>
      <c r="Y339" s="249"/>
      <c r="Z339" s="228"/>
      <c r="AB339" s="249"/>
      <c r="AC339" s="228"/>
      <c r="AE339" s="249"/>
      <c r="AF339" s="228"/>
      <c r="AH339" s="249"/>
      <c r="AI339" s="228"/>
      <c r="AJ339" s="221"/>
      <c r="AK339" s="324"/>
    </row>
    <row r="340" spans="2:37" s="233" customFormat="1">
      <c r="B340" s="221"/>
      <c r="C340" s="222"/>
      <c r="D340" s="222"/>
      <c r="E340" s="230"/>
      <c r="F340" s="224"/>
      <c r="G340" s="224"/>
      <c r="H340" s="224"/>
      <c r="I340" s="232"/>
      <c r="J340" s="231"/>
      <c r="K340" s="224"/>
      <c r="L340" s="224"/>
      <c r="M340" s="224"/>
      <c r="N340" s="224"/>
      <c r="P340" s="249"/>
      <c r="Q340" s="228"/>
      <c r="S340" s="249"/>
      <c r="T340" s="228"/>
      <c r="V340" s="249"/>
      <c r="W340" s="228"/>
      <c r="Y340" s="249"/>
      <c r="Z340" s="228"/>
      <c r="AB340" s="249"/>
      <c r="AC340" s="228"/>
      <c r="AE340" s="249"/>
      <c r="AF340" s="228"/>
      <c r="AH340" s="249"/>
      <c r="AI340" s="228"/>
      <c r="AJ340" s="221"/>
      <c r="AK340" s="324"/>
    </row>
    <row r="341" spans="2:37" s="233" customFormat="1">
      <c r="B341" s="221"/>
      <c r="C341" s="222"/>
      <c r="D341" s="222"/>
      <c r="E341" s="230"/>
      <c r="F341" s="224"/>
      <c r="G341" s="224"/>
      <c r="H341" s="224"/>
      <c r="I341" s="232"/>
      <c r="J341" s="231"/>
      <c r="K341" s="224"/>
      <c r="L341" s="224"/>
      <c r="M341" s="224"/>
      <c r="N341" s="224"/>
      <c r="P341" s="249"/>
      <c r="Q341" s="228"/>
      <c r="S341" s="249"/>
      <c r="T341" s="228"/>
      <c r="V341" s="249"/>
      <c r="W341" s="228"/>
      <c r="Y341" s="249"/>
      <c r="Z341" s="228"/>
      <c r="AB341" s="249"/>
      <c r="AC341" s="228"/>
      <c r="AE341" s="249"/>
      <c r="AF341" s="228"/>
      <c r="AH341" s="249"/>
      <c r="AI341" s="228"/>
      <c r="AJ341" s="221"/>
      <c r="AK341" s="324"/>
    </row>
    <row r="342" spans="2:37" s="233" customFormat="1">
      <c r="B342" s="221"/>
      <c r="C342" s="222"/>
      <c r="D342" s="222"/>
      <c r="E342" s="230"/>
      <c r="F342" s="224"/>
      <c r="G342" s="224"/>
      <c r="H342" s="224"/>
      <c r="I342" s="232"/>
      <c r="J342" s="231"/>
      <c r="K342" s="224"/>
      <c r="L342" s="224"/>
      <c r="M342" s="224"/>
      <c r="N342" s="224"/>
      <c r="P342" s="249"/>
      <c r="Q342" s="228"/>
      <c r="S342" s="249"/>
      <c r="T342" s="228"/>
      <c r="V342" s="249"/>
      <c r="W342" s="228"/>
      <c r="Y342" s="249"/>
      <c r="Z342" s="228"/>
      <c r="AB342" s="249"/>
      <c r="AC342" s="228"/>
      <c r="AE342" s="249"/>
      <c r="AF342" s="228"/>
      <c r="AH342" s="249"/>
      <c r="AI342" s="228"/>
      <c r="AJ342" s="221"/>
      <c r="AK342" s="324"/>
    </row>
    <row r="343" spans="2:37" s="233" customFormat="1">
      <c r="B343" s="221"/>
      <c r="C343" s="222"/>
      <c r="D343" s="222"/>
      <c r="E343" s="230"/>
      <c r="F343" s="224"/>
      <c r="G343" s="224"/>
      <c r="H343" s="224"/>
      <c r="I343" s="232"/>
      <c r="J343" s="231"/>
      <c r="K343" s="224"/>
      <c r="L343" s="224"/>
      <c r="M343" s="224"/>
      <c r="N343" s="224"/>
      <c r="P343" s="249"/>
      <c r="Q343" s="228"/>
      <c r="S343" s="249"/>
      <c r="T343" s="228"/>
      <c r="V343" s="249"/>
      <c r="W343" s="228"/>
      <c r="Y343" s="249"/>
      <c r="Z343" s="228"/>
      <c r="AB343" s="249"/>
      <c r="AC343" s="228"/>
      <c r="AE343" s="249"/>
      <c r="AF343" s="228"/>
      <c r="AH343" s="249"/>
      <c r="AI343" s="228"/>
      <c r="AJ343" s="221"/>
      <c r="AK343" s="324"/>
    </row>
    <row r="344" spans="2:37" s="233" customFormat="1">
      <c r="B344" s="221"/>
      <c r="C344" s="222"/>
      <c r="D344" s="222"/>
      <c r="E344" s="230"/>
      <c r="F344" s="224"/>
      <c r="G344" s="224"/>
      <c r="H344" s="224"/>
      <c r="I344" s="232"/>
      <c r="J344" s="231"/>
      <c r="K344" s="224"/>
      <c r="L344" s="224"/>
      <c r="M344" s="224"/>
      <c r="N344" s="224"/>
      <c r="P344" s="249"/>
      <c r="Q344" s="228"/>
      <c r="S344" s="249"/>
      <c r="T344" s="228"/>
      <c r="V344" s="249"/>
      <c r="W344" s="228"/>
      <c r="Y344" s="249"/>
      <c r="Z344" s="228"/>
      <c r="AB344" s="249"/>
      <c r="AC344" s="228"/>
      <c r="AE344" s="249"/>
      <c r="AF344" s="228"/>
      <c r="AH344" s="249"/>
      <c r="AI344" s="228"/>
      <c r="AJ344" s="221"/>
      <c r="AK344" s="324"/>
    </row>
    <row r="345" spans="2:37" s="233" customFormat="1">
      <c r="B345" s="221"/>
      <c r="C345" s="222"/>
      <c r="D345" s="222"/>
      <c r="E345" s="230"/>
      <c r="F345" s="224"/>
      <c r="G345" s="224"/>
      <c r="H345" s="224"/>
      <c r="I345" s="232"/>
      <c r="J345" s="231"/>
      <c r="K345" s="224"/>
      <c r="L345" s="224"/>
      <c r="M345" s="224"/>
      <c r="N345" s="224"/>
      <c r="P345" s="249"/>
      <c r="Q345" s="228"/>
      <c r="S345" s="249"/>
      <c r="T345" s="228"/>
      <c r="V345" s="249"/>
      <c r="W345" s="228"/>
      <c r="Y345" s="249"/>
      <c r="Z345" s="228"/>
      <c r="AB345" s="249"/>
      <c r="AC345" s="228"/>
      <c r="AE345" s="249"/>
      <c r="AF345" s="228"/>
      <c r="AH345" s="249"/>
      <c r="AI345" s="228"/>
      <c r="AJ345" s="221"/>
      <c r="AK345" s="324"/>
    </row>
    <row r="346" spans="2:37" s="233" customFormat="1">
      <c r="B346" s="221"/>
      <c r="C346" s="222"/>
      <c r="D346" s="222"/>
      <c r="E346" s="230"/>
      <c r="F346" s="224"/>
      <c r="G346" s="224"/>
      <c r="H346" s="224"/>
      <c r="I346" s="232"/>
      <c r="J346" s="231"/>
      <c r="K346" s="224"/>
      <c r="L346" s="224"/>
      <c r="M346" s="224"/>
      <c r="N346" s="224"/>
      <c r="P346" s="249"/>
      <c r="Q346" s="228"/>
      <c r="S346" s="249"/>
      <c r="T346" s="228"/>
      <c r="V346" s="249"/>
      <c r="W346" s="228"/>
      <c r="Y346" s="249"/>
      <c r="Z346" s="228"/>
      <c r="AB346" s="249"/>
      <c r="AC346" s="228"/>
      <c r="AE346" s="249"/>
      <c r="AF346" s="228"/>
      <c r="AH346" s="249"/>
      <c r="AI346" s="228"/>
      <c r="AJ346" s="221"/>
      <c r="AK346" s="324"/>
    </row>
    <row r="347" spans="2:37" s="233" customFormat="1">
      <c r="B347" s="221"/>
      <c r="C347" s="222"/>
      <c r="D347" s="222"/>
      <c r="E347" s="230"/>
      <c r="F347" s="224"/>
      <c r="G347" s="224"/>
      <c r="H347" s="224"/>
      <c r="I347" s="232"/>
      <c r="J347" s="231"/>
      <c r="K347" s="224"/>
      <c r="L347" s="224"/>
      <c r="M347" s="224"/>
      <c r="N347" s="224"/>
      <c r="P347" s="249"/>
      <c r="Q347" s="228"/>
      <c r="S347" s="249"/>
      <c r="T347" s="228"/>
      <c r="V347" s="249"/>
      <c r="W347" s="228"/>
      <c r="Y347" s="249"/>
      <c r="Z347" s="228"/>
      <c r="AB347" s="249"/>
      <c r="AC347" s="228"/>
      <c r="AE347" s="249"/>
      <c r="AF347" s="228"/>
      <c r="AH347" s="249"/>
      <c r="AI347" s="228"/>
      <c r="AJ347" s="221"/>
      <c r="AK347" s="324"/>
    </row>
    <row r="348" spans="2:37" s="233" customFormat="1">
      <c r="B348" s="221"/>
      <c r="C348" s="222"/>
      <c r="D348" s="222"/>
      <c r="E348" s="230"/>
      <c r="F348" s="224"/>
      <c r="G348" s="224"/>
      <c r="H348" s="224"/>
      <c r="I348" s="232"/>
      <c r="J348" s="231"/>
      <c r="K348" s="224"/>
      <c r="L348" s="224"/>
      <c r="M348" s="224"/>
      <c r="N348" s="224"/>
      <c r="P348" s="249"/>
      <c r="Q348" s="228"/>
      <c r="S348" s="249"/>
      <c r="T348" s="228"/>
      <c r="V348" s="249"/>
      <c r="W348" s="228"/>
      <c r="Y348" s="249"/>
      <c r="Z348" s="228"/>
      <c r="AB348" s="249"/>
      <c r="AC348" s="228"/>
      <c r="AE348" s="249"/>
      <c r="AF348" s="228"/>
      <c r="AH348" s="249"/>
      <c r="AI348" s="228"/>
      <c r="AJ348" s="221"/>
      <c r="AK348" s="324"/>
    </row>
    <row r="349" spans="2:37" s="233" customFormat="1">
      <c r="B349" s="221"/>
      <c r="C349" s="222"/>
      <c r="D349" s="222"/>
      <c r="E349" s="230"/>
      <c r="F349" s="224"/>
      <c r="G349" s="224"/>
      <c r="H349" s="224"/>
      <c r="I349" s="232"/>
      <c r="J349" s="231"/>
      <c r="K349" s="224"/>
      <c r="L349" s="224"/>
      <c r="M349" s="224"/>
      <c r="N349" s="224"/>
      <c r="P349" s="249"/>
      <c r="Q349" s="228"/>
      <c r="S349" s="249"/>
      <c r="T349" s="228"/>
      <c r="V349" s="249"/>
      <c r="W349" s="228"/>
      <c r="Y349" s="249"/>
      <c r="Z349" s="228"/>
      <c r="AB349" s="249"/>
      <c r="AC349" s="228"/>
      <c r="AE349" s="249"/>
      <c r="AF349" s="228"/>
      <c r="AH349" s="249"/>
      <c r="AI349" s="228"/>
      <c r="AJ349" s="221"/>
      <c r="AK349" s="324"/>
    </row>
    <row r="350" spans="2:37" s="233" customFormat="1">
      <c r="B350" s="221"/>
      <c r="C350" s="222"/>
      <c r="D350" s="222"/>
      <c r="E350" s="230"/>
      <c r="F350" s="224"/>
      <c r="G350" s="224"/>
      <c r="H350" s="224"/>
      <c r="I350" s="232"/>
      <c r="J350" s="231"/>
      <c r="K350" s="224"/>
      <c r="L350" s="224"/>
      <c r="M350" s="224"/>
      <c r="N350" s="224"/>
      <c r="P350" s="249"/>
      <c r="Q350" s="228"/>
      <c r="S350" s="249"/>
      <c r="T350" s="228"/>
      <c r="V350" s="249"/>
      <c r="W350" s="228"/>
      <c r="Y350" s="249"/>
      <c r="Z350" s="228"/>
      <c r="AB350" s="249"/>
      <c r="AC350" s="228"/>
      <c r="AE350" s="249"/>
      <c r="AF350" s="228"/>
      <c r="AH350" s="249"/>
      <c r="AI350" s="228"/>
      <c r="AJ350" s="221"/>
      <c r="AK350" s="324"/>
    </row>
    <row r="351" spans="2:37" s="233" customFormat="1">
      <c r="B351" s="221"/>
      <c r="C351" s="222"/>
      <c r="D351" s="222"/>
      <c r="E351" s="230"/>
      <c r="F351" s="224"/>
      <c r="G351" s="224"/>
      <c r="H351" s="224"/>
      <c r="I351" s="232"/>
      <c r="J351" s="231"/>
      <c r="K351" s="224"/>
      <c r="L351" s="224"/>
      <c r="M351" s="224"/>
      <c r="N351" s="224"/>
      <c r="P351" s="249"/>
      <c r="Q351" s="228"/>
      <c r="S351" s="249"/>
      <c r="T351" s="228"/>
      <c r="V351" s="249"/>
      <c r="W351" s="228"/>
      <c r="Y351" s="249"/>
      <c r="Z351" s="228"/>
      <c r="AB351" s="249"/>
      <c r="AC351" s="228"/>
      <c r="AE351" s="249"/>
      <c r="AF351" s="228"/>
      <c r="AH351" s="249"/>
      <c r="AI351" s="228"/>
      <c r="AJ351" s="221"/>
      <c r="AK351" s="324"/>
    </row>
    <row r="352" spans="2:37" s="233" customFormat="1">
      <c r="B352" s="221"/>
      <c r="C352" s="222"/>
      <c r="D352" s="222"/>
      <c r="E352" s="230"/>
      <c r="F352" s="224"/>
      <c r="G352" s="224"/>
      <c r="H352" s="224"/>
      <c r="I352" s="232"/>
      <c r="J352" s="231"/>
      <c r="K352" s="224"/>
      <c r="L352" s="224"/>
      <c r="M352" s="224"/>
      <c r="N352" s="224"/>
      <c r="P352" s="249"/>
      <c r="Q352" s="228"/>
      <c r="S352" s="249"/>
      <c r="T352" s="228"/>
      <c r="V352" s="249"/>
      <c r="W352" s="228"/>
      <c r="Y352" s="249"/>
      <c r="Z352" s="228"/>
      <c r="AB352" s="249"/>
      <c r="AC352" s="228"/>
      <c r="AE352" s="249"/>
      <c r="AF352" s="228"/>
      <c r="AH352" s="249"/>
      <c r="AI352" s="228"/>
      <c r="AJ352" s="221"/>
      <c r="AK352" s="324"/>
    </row>
    <row r="353" spans="2:37" s="233" customFormat="1">
      <c r="B353" s="221"/>
      <c r="C353" s="222"/>
      <c r="D353" s="222"/>
      <c r="E353" s="230"/>
      <c r="F353" s="224"/>
      <c r="G353" s="224"/>
      <c r="H353" s="224"/>
      <c r="I353" s="232"/>
      <c r="J353" s="231"/>
      <c r="K353" s="224"/>
      <c r="L353" s="224"/>
      <c r="M353" s="224"/>
      <c r="N353" s="224"/>
      <c r="P353" s="249"/>
      <c r="Q353" s="228"/>
      <c r="S353" s="249"/>
      <c r="T353" s="228"/>
      <c r="V353" s="249"/>
      <c r="W353" s="228"/>
      <c r="Y353" s="249"/>
      <c r="Z353" s="228"/>
      <c r="AB353" s="249"/>
      <c r="AC353" s="228"/>
      <c r="AE353" s="249"/>
      <c r="AF353" s="228"/>
      <c r="AH353" s="249"/>
      <c r="AI353" s="228"/>
      <c r="AJ353" s="221"/>
      <c r="AK353" s="324"/>
    </row>
    <row r="354" spans="2:37" s="233" customFormat="1">
      <c r="B354" s="221"/>
      <c r="C354" s="222"/>
      <c r="D354" s="222"/>
      <c r="E354" s="230"/>
      <c r="F354" s="224"/>
      <c r="G354" s="224"/>
      <c r="H354" s="224"/>
      <c r="I354" s="232"/>
      <c r="J354" s="231"/>
      <c r="K354" s="224"/>
      <c r="L354" s="224"/>
      <c r="M354" s="224"/>
      <c r="N354" s="224"/>
      <c r="P354" s="249"/>
      <c r="Q354" s="228"/>
      <c r="S354" s="249"/>
      <c r="T354" s="228"/>
      <c r="V354" s="249"/>
      <c r="W354" s="228"/>
      <c r="Y354" s="249"/>
      <c r="Z354" s="228"/>
      <c r="AB354" s="249"/>
      <c r="AC354" s="228"/>
      <c r="AE354" s="249"/>
      <c r="AF354" s="228"/>
      <c r="AH354" s="249"/>
      <c r="AI354" s="228"/>
      <c r="AJ354" s="221"/>
      <c r="AK354" s="324"/>
    </row>
    <row r="355" spans="2:37" s="233" customFormat="1">
      <c r="B355" s="221"/>
      <c r="C355" s="222"/>
      <c r="D355" s="222"/>
      <c r="E355" s="230"/>
      <c r="F355" s="224"/>
      <c r="G355" s="224"/>
      <c r="H355" s="224"/>
      <c r="I355" s="232"/>
      <c r="J355" s="231"/>
      <c r="K355" s="224"/>
      <c r="L355" s="224"/>
      <c r="M355" s="224"/>
      <c r="N355" s="224"/>
      <c r="P355" s="249"/>
      <c r="Q355" s="228"/>
      <c r="S355" s="249"/>
      <c r="T355" s="228"/>
      <c r="V355" s="249"/>
      <c r="W355" s="228"/>
      <c r="Y355" s="249"/>
      <c r="Z355" s="228"/>
      <c r="AB355" s="249"/>
      <c r="AC355" s="228"/>
      <c r="AE355" s="249"/>
      <c r="AF355" s="228"/>
      <c r="AH355" s="249"/>
      <c r="AI355" s="228"/>
      <c r="AJ355" s="221"/>
      <c r="AK355" s="324"/>
    </row>
    <row r="356" spans="2:37" s="233" customFormat="1">
      <c r="B356" s="221"/>
      <c r="C356" s="222"/>
      <c r="D356" s="222"/>
      <c r="E356" s="230"/>
      <c r="F356" s="224"/>
      <c r="G356" s="224"/>
      <c r="H356" s="224"/>
      <c r="I356" s="232"/>
      <c r="J356" s="231"/>
      <c r="K356" s="224"/>
      <c r="L356" s="224"/>
      <c r="M356" s="224"/>
      <c r="N356" s="224"/>
      <c r="P356" s="249"/>
      <c r="Q356" s="228"/>
      <c r="S356" s="249"/>
      <c r="T356" s="228"/>
      <c r="V356" s="249"/>
      <c r="W356" s="228"/>
      <c r="Y356" s="249"/>
      <c r="Z356" s="228"/>
      <c r="AB356" s="249"/>
      <c r="AC356" s="228"/>
      <c r="AE356" s="249"/>
      <c r="AF356" s="228"/>
      <c r="AH356" s="249"/>
      <c r="AI356" s="228"/>
      <c r="AJ356" s="221"/>
      <c r="AK356" s="324"/>
    </row>
    <row r="357" spans="2:37" s="233" customFormat="1">
      <c r="B357" s="221"/>
      <c r="C357" s="222"/>
      <c r="D357" s="222"/>
      <c r="E357" s="230"/>
      <c r="F357" s="224"/>
      <c r="G357" s="224"/>
      <c r="H357" s="224"/>
      <c r="I357" s="232"/>
      <c r="J357" s="231"/>
      <c r="K357" s="224"/>
      <c r="L357" s="224"/>
      <c r="M357" s="224"/>
      <c r="N357" s="224"/>
      <c r="P357" s="249"/>
      <c r="Q357" s="228"/>
      <c r="S357" s="249"/>
      <c r="T357" s="228"/>
      <c r="V357" s="249"/>
      <c r="W357" s="228"/>
      <c r="Y357" s="249"/>
      <c r="Z357" s="228"/>
      <c r="AB357" s="249"/>
      <c r="AC357" s="228"/>
      <c r="AE357" s="249"/>
      <c r="AF357" s="228"/>
      <c r="AH357" s="249"/>
      <c r="AI357" s="228"/>
      <c r="AJ357" s="221"/>
      <c r="AK357" s="324"/>
    </row>
    <row r="358" spans="2:37" s="233" customFormat="1">
      <c r="B358" s="221"/>
      <c r="C358" s="222"/>
      <c r="D358" s="222"/>
      <c r="E358" s="230"/>
      <c r="F358" s="224"/>
      <c r="G358" s="224"/>
      <c r="H358" s="224"/>
      <c r="I358" s="232"/>
      <c r="J358" s="231"/>
      <c r="K358" s="224"/>
      <c r="L358" s="224"/>
      <c r="M358" s="224"/>
      <c r="N358" s="224"/>
      <c r="P358" s="249"/>
      <c r="Q358" s="228"/>
      <c r="S358" s="249"/>
      <c r="T358" s="228"/>
      <c r="V358" s="249"/>
      <c r="W358" s="228"/>
      <c r="Y358" s="249"/>
      <c r="Z358" s="228"/>
      <c r="AB358" s="249"/>
      <c r="AC358" s="228"/>
      <c r="AE358" s="249"/>
      <c r="AF358" s="228"/>
      <c r="AH358" s="249"/>
      <c r="AI358" s="228"/>
      <c r="AJ358" s="221"/>
      <c r="AK358" s="324"/>
    </row>
    <row r="359" spans="2:37" s="233" customFormat="1">
      <c r="B359" s="221"/>
      <c r="C359" s="222"/>
      <c r="D359" s="222"/>
      <c r="E359" s="230"/>
      <c r="F359" s="224"/>
      <c r="G359" s="224"/>
      <c r="H359" s="224"/>
      <c r="I359" s="232"/>
      <c r="J359" s="231"/>
      <c r="K359" s="224"/>
      <c r="L359" s="224"/>
      <c r="M359" s="224"/>
      <c r="N359" s="224"/>
      <c r="P359" s="249"/>
      <c r="Q359" s="228"/>
      <c r="S359" s="249"/>
      <c r="T359" s="228"/>
      <c r="V359" s="249"/>
      <c r="W359" s="228"/>
      <c r="Y359" s="249"/>
      <c r="Z359" s="228"/>
      <c r="AB359" s="249"/>
      <c r="AC359" s="228"/>
      <c r="AE359" s="249"/>
      <c r="AF359" s="228"/>
      <c r="AH359" s="249"/>
      <c r="AI359" s="228"/>
      <c r="AJ359" s="221"/>
      <c r="AK359" s="324"/>
    </row>
    <row r="360" spans="2:37" s="233" customFormat="1">
      <c r="B360" s="221"/>
      <c r="C360" s="222"/>
      <c r="D360" s="222"/>
      <c r="E360" s="230"/>
      <c r="F360" s="224"/>
      <c r="G360" s="224"/>
      <c r="H360" s="224"/>
      <c r="I360" s="232"/>
      <c r="J360" s="231"/>
      <c r="K360" s="224"/>
      <c r="L360" s="224"/>
      <c r="M360" s="224"/>
      <c r="N360" s="224"/>
      <c r="P360" s="249"/>
      <c r="Q360" s="228"/>
      <c r="S360" s="249"/>
      <c r="T360" s="228"/>
      <c r="V360" s="249"/>
      <c r="W360" s="228"/>
      <c r="Y360" s="249"/>
      <c r="Z360" s="228"/>
      <c r="AB360" s="249"/>
      <c r="AC360" s="228"/>
      <c r="AE360" s="249"/>
      <c r="AF360" s="228"/>
      <c r="AH360" s="249"/>
      <c r="AI360" s="228"/>
      <c r="AJ360" s="221"/>
      <c r="AK360" s="324"/>
    </row>
    <row r="361" spans="2:37" s="233" customFormat="1">
      <c r="B361" s="221"/>
      <c r="C361" s="222"/>
      <c r="D361" s="222"/>
      <c r="E361" s="230"/>
      <c r="F361" s="224"/>
      <c r="G361" s="224"/>
      <c r="H361" s="224"/>
      <c r="I361" s="232"/>
      <c r="J361" s="231"/>
      <c r="K361" s="224"/>
      <c r="L361" s="224"/>
      <c r="M361" s="224"/>
      <c r="N361" s="224"/>
      <c r="P361" s="249"/>
      <c r="Q361" s="228"/>
      <c r="S361" s="249"/>
      <c r="T361" s="228"/>
      <c r="V361" s="249"/>
      <c r="W361" s="228"/>
      <c r="Y361" s="249"/>
      <c r="Z361" s="228"/>
      <c r="AB361" s="249"/>
      <c r="AC361" s="228"/>
      <c r="AE361" s="249"/>
      <c r="AF361" s="228"/>
      <c r="AH361" s="249"/>
      <c r="AI361" s="228"/>
      <c r="AJ361" s="221"/>
      <c r="AK361" s="324"/>
    </row>
    <row r="362" spans="2:37" s="233" customFormat="1">
      <c r="B362" s="221"/>
      <c r="C362" s="222"/>
      <c r="D362" s="222"/>
      <c r="E362" s="230"/>
      <c r="F362" s="224"/>
      <c r="G362" s="224"/>
      <c r="H362" s="224"/>
      <c r="I362" s="232"/>
      <c r="J362" s="231"/>
      <c r="K362" s="224"/>
      <c r="L362" s="224"/>
      <c r="M362" s="224"/>
      <c r="N362" s="224"/>
      <c r="P362" s="249"/>
      <c r="Q362" s="228"/>
      <c r="S362" s="249"/>
      <c r="T362" s="228"/>
      <c r="V362" s="249"/>
      <c r="W362" s="228"/>
      <c r="Y362" s="249"/>
      <c r="Z362" s="228"/>
      <c r="AB362" s="249"/>
      <c r="AC362" s="228"/>
      <c r="AE362" s="249"/>
      <c r="AF362" s="228"/>
      <c r="AH362" s="249"/>
      <c r="AI362" s="228"/>
      <c r="AJ362" s="221"/>
      <c r="AK362" s="324"/>
    </row>
    <row r="363" spans="2:37" s="233" customFormat="1">
      <c r="B363" s="221"/>
      <c r="C363" s="222"/>
      <c r="D363" s="222"/>
      <c r="E363" s="230"/>
      <c r="F363" s="224"/>
      <c r="G363" s="224"/>
      <c r="H363" s="224"/>
      <c r="I363" s="232"/>
      <c r="J363" s="231"/>
      <c r="K363" s="224"/>
      <c r="L363" s="224"/>
      <c r="M363" s="224"/>
      <c r="N363" s="224"/>
      <c r="P363" s="249"/>
      <c r="Q363" s="228"/>
      <c r="S363" s="249"/>
      <c r="T363" s="228"/>
      <c r="V363" s="249"/>
      <c r="W363" s="228"/>
      <c r="Y363" s="249"/>
      <c r="Z363" s="228"/>
      <c r="AB363" s="249"/>
      <c r="AC363" s="228"/>
      <c r="AE363" s="249"/>
      <c r="AF363" s="228"/>
      <c r="AH363" s="249"/>
      <c r="AI363" s="228"/>
      <c r="AJ363" s="221"/>
      <c r="AK363" s="324"/>
    </row>
    <row r="364" spans="2:37" s="233" customFormat="1">
      <c r="B364" s="221"/>
      <c r="C364" s="222"/>
      <c r="D364" s="222"/>
      <c r="E364" s="230"/>
      <c r="F364" s="224"/>
      <c r="G364" s="224"/>
      <c r="H364" s="224"/>
      <c r="I364" s="232"/>
      <c r="J364" s="231"/>
      <c r="K364" s="224"/>
      <c r="L364" s="224"/>
      <c r="M364" s="224"/>
      <c r="N364" s="224"/>
      <c r="P364" s="249"/>
      <c r="Q364" s="228"/>
      <c r="S364" s="249"/>
      <c r="T364" s="228"/>
      <c r="V364" s="249"/>
      <c r="W364" s="228"/>
      <c r="Y364" s="249"/>
      <c r="Z364" s="228"/>
      <c r="AB364" s="249"/>
      <c r="AC364" s="228"/>
      <c r="AE364" s="249"/>
      <c r="AF364" s="228"/>
      <c r="AH364" s="249"/>
      <c r="AI364" s="228"/>
      <c r="AJ364" s="221"/>
      <c r="AK364" s="324"/>
    </row>
    <row r="365" spans="2:37" s="233" customFormat="1">
      <c r="B365" s="221"/>
      <c r="C365" s="222"/>
      <c r="D365" s="222"/>
      <c r="E365" s="230"/>
      <c r="F365" s="224"/>
      <c r="G365" s="224"/>
      <c r="H365" s="224"/>
      <c r="I365" s="232"/>
      <c r="J365" s="231"/>
      <c r="K365" s="224"/>
      <c r="L365" s="224"/>
      <c r="M365" s="224"/>
      <c r="N365" s="224"/>
      <c r="P365" s="249"/>
      <c r="Q365" s="228"/>
      <c r="S365" s="249"/>
      <c r="T365" s="228"/>
      <c r="V365" s="249"/>
      <c r="W365" s="228"/>
      <c r="Y365" s="249"/>
      <c r="Z365" s="228"/>
      <c r="AB365" s="249"/>
      <c r="AC365" s="228"/>
      <c r="AE365" s="249"/>
      <c r="AF365" s="228"/>
      <c r="AH365" s="249"/>
      <c r="AI365" s="228"/>
      <c r="AJ365" s="221"/>
      <c r="AK365" s="324"/>
    </row>
    <row r="366" spans="2:37" s="233" customFormat="1">
      <c r="B366" s="221"/>
      <c r="C366" s="222"/>
      <c r="D366" s="222"/>
      <c r="E366" s="230"/>
      <c r="F366" s="224"/>
      <c r="G366" s="224"/>
      <c r="H366" s="224"/>
      <c r="I366" s="232"/>
      <c r="J366" s="231"/>
      <c r="K366" s="224"/>
      <c r="L366" s="224"/>
      <c r="M366" s="224"/>
      <c r="N366" s="224"/>
      <c r="P366" s="249"/>
      <c r="Q366" s="228"/>
      <c r="S366" s="249"/>
      <c r="T366" s="228"/>
      <c r="V366" s="249"/>
      <c r="W366" s="228"/>
      <c r="Y366" s="249"/>
      <c r="Z366" s="228"/>
      <c r="AB366" s="249"/>
      <c r="AC366" s="228"/>
      <c r="AE366" s="249"/>
      <c r="AF366" s="228"/>
      <c r="AH366" s="249"/>
      <c r="AI366" s="228"/>
      <c r="AJ366" s="221"/>
      <c r="AK366" s="324"/>
    </row>
    <row r="367" spans="2:37" s="233" customFormat="1">
      <c r="B367" s="221"/>
      <c r="C367" s="222"/>
      <c r="D367" s="222"/>
      <c r="E367" s="230"/>
      <c r="F367" s="224"/>
      <c r="G367" s="224"/>
      <c r="H367" s="224"/>
      <c r="I367" s="232"/>
      <c r="J367" s="231"/>
      <c r="K367" s="224"/>
      <c r="L367" s="224"/>
      <c r="M367" s="224"/>
      <c r="N367" s="224"/>
      <c r="P367" s="249"/>
      <c r="Q367" s="228"/>
      <c r="S367" s="249"/>
      <c r="T367" s="228"/>
      <c r="V367" s="249"/>
      <c r="W367" s="228"/>
      <c r="Y367" s="249"/>
      <c r="Z367" s="228"/>
      <c r="AB367" s="249"/>
      <c r="AC367" s="228"/>
      <c r="AE367" s="249"/>
      <c r="AF367" s="228"/>
      <c r="AH367" s="249"/>
      <c r="AI367" s="228"/>
      <c r="AJ367" s="221"/>
      <c r="AK367" s="324"/>
    </row>
    <row r="368" spans="2:37" s="233" customFormat="1">
      <c r="B368" s="221"/>
      <c r="C368" s="222"/>
      <c r="D368" s="222"/>
      <c r="E368" s="230"/>
      <c r="F368" s="224"/>
      <c r="G368" s="224"/>
      <c r="H368" s="224"/>
      <c r="I368" s="232"/>
      <c r="J368" s="231"/>
      <c r="K368" s="224"/>
      <c r="L368" s="224"/>
      <c r="M368" s="224"/>
      <c r="N368" s="224"/>
      <c r="P368" s="249"/>
      <c r="Q368" s="228"/>
      <c r="S368" s="249"/>
      <c r="T368" s="228"/>
      <c r="V368" s="249"/>
      <c r="W368" s="228"/>
      <c r="Y368" s="249"/>
      <c r="Z368" s="228"/>
      <c r="AB368" s="249"/>
      <c r="AC368" s="228"/>
      <c r="AE368" s="249"/>
      <c r="AF368" s="228"/>
      <c r="AH368" s="249"/>
      <c r="AI368" s="228"/>
      <c r="AJ368" s="221"/>
      <c r="AK368" s="324"/>
    </row>
    <row r="369" spans="2:37" s="233" customFormat="1">
      <c r="B369" s="221"/>
      <c r="C369" s="222"/>
      <c r="D369" s="222"/>
      <c r="E369" s="230"/>
      <c r="F369" s="224"/>
      <c r="G369" s="224"/>
      <c r="H369" s="224"/>
      <c r="I369" s="232"/>
      <c r="J369" s="231"/>
      <c r="K369" s="224"/>
      <c r="L369" s="224"/>
      <c r="M369" s="224"/>
      <c r="N369" s="224"/>
      <c r="P369" s="249"/>
      <c r="Q369" s="228"/>
      <c r="S369" s="249"/>
      <c r="T369" s="228"/>
      <c r="V369" s="249"/>
      <c r="W369" s="228"/>
      <c r="Y369" s="249"/>
      <c r="Z369" s="228"/>
      <c r="AB369" s="249"/>
      <c r="AC369" s="228"/>
      <c r="AE369" s="249"/>
      <c r="AF369" s="228"/>
      <c r="AH369" s="249"/>
      <c r="AI369" s="228"/>
      <c r="AJ369" s="221"/>
      <c r="AK369" s="324"/>
    </row>
    <row r="370" spans="2:37" s="233" customFormat="1">
      <c r="B370" s="221"/>
      <c r="C370" s="222"/>
      <c r="D370" s="222"/>
      <c r="E370" s="230"/>
      <c r="F370" s="224"/>
      <c r="G370" s="224"/>
      <c r="H370" s="224"/>
      <c r="I370" s="232"/>
      <c r="J370" s="231"/>
      <c r="K370" s="224"/>
      <c r="L370" s="224"/>
      <c r="M370" s="224"/>
      <c r="N370" s="224"/>
      <c r="P370" s="249"/>
      <c r="Q370" s="228"/>
      <c r="S370" s="249"/>
      <c r="T370" s="228"/>
      <c r="V370" s="249"/>
      <c r="W370" s="228"/>
      <c r="Y370" s="249"/>
      <c r="Z370" s="228"/>
      <c r="AB370" s="249"/>
      <c r="AC370" s="228"/>
      <c r="AE370" s="249"/>
      <c r="AF370" s="228"/>
      <c r="AH370" s="249"/>
      <c r="AI370" s="228"/>
      <c r="AJ370" s="221"/>
      <c r="AK370" s="324"/>
    </row>
    <row r="371" spans="2:37" s="233" customFormat="1">
      <c r="B371" s="221"/>
      <c r="C371" s="222"/>
      <c r="D371" s="222"/>
      <c r="E371" s="230"/>
      <c r="F371" s="224"/>
      <c r="G371" s="224"/>
      <c r="H371" s="224"/>
      <c r="I371" s="232"/>
      <c r="J371" s="231"/>
      <c r="K371" s="224"/>
      <c r="L371" s="224"/>
      <c r="M371" s="224"/>
      <c r="N371" s="224"/>
      <c r="P371" s="249"/>
      <c r="Q371" s="228"/>
      <c r="S371" s="249"/>
      <c r="T371" s="228"/>
      <c r="V371" s="249"/>
      <c r="W371" s="228"/>
      <c r="Y371" s="249"/>
      <c r="Z371" s="228"/>
      <c r="AB371" s="249"/>
      <c r="AC371" s="228"/>
      <c r="AE371" s="249"/>
      <c r="AF371" s="228"/>
      <c r="AH371" s="249"/>
      <c r="AI371" s="228"/>
      <c r="AJ371" s="221"/>
      <c r="AK371" s="324"/>
    </row>
    <row r="372" spans="2:37" s="233" customFormat="1">
      <c r="B372" s="221"/>
      <c r="C372" s="222"/>
      <c r="D372" s="222"/>
      <c r="E372" s="230"/>
      <c r="F372" s="224"/>
      <c r="G372" s="224"/>
      <c r="H372" s="224"/>
      <c r="I372" s="232"/>
      <c r="J372" s="231"/>
      <c r="K372" s="224"/>
      <c r="L372" s="224"/>
      <c r="M372" s="224"/>
      <c r="N372" s="224"/>
      <c r="P372" s="249"/>
      <c r="Q372" s="228"/>
      <c r="S372" s="249"/>
      <c r="T372" s="228"/>
      <c r="V372" s="249"/>
      <c r="W372" s="228"/>
      <c r="Y372" s="249"/>
      <c r="Z372" s="228"/>
      <c r="AB372" s="249"/>
      <c r="AC372" s="228"/>
      <c r="AE372" s="249"/>
      <c r="AF372" s="228"/>
      <c r="AH372" s="249"/>
      <c r="AI372" s="228"/>
      <c r="AJ372" s="221"/>
      <c r="AK372" s="324"/>
    </row>
    <row r="373" spans="2:37" s="233" customFormat="1">
      <c r="B373" s="221"/>
      <c r="C373" s="222"/>
      <c r="D373" s="222"/>
      <c r="E373" s="230"/>
      <c r="F373" s="224"/>
      <c r="G373" s="224"/>
      <c r="H373" s="224"/>
      <c r="I373" s="232"/>
      <c r="J373" s="231"/>
      <c r="K373" s="224"/>
      <c r="L373" s="224"/>
      <c r="M373" s="224"/>
      <c r="N373" s="224"/>
      <c r="P373" s="249"/>
      <c r="Q373" s="228"/>
      <c r="S373" s="249"/>
      <c r="T373" s="228"/>
      <c r="V373" s="249"/>
      <c r="W373" s="228"/>
      <c r="Y373" s="249"/>
      <c r="Z373" s="228"/>
      <c r="AB373" s="249"/>
      <c r="AC373" s="228"/>
      <c r="AE373" s="249"/>
      <c r="AF373" s="228"/>
      <c r="AH373" s="249"/>
      <c r="AI373" s="228"/>
      <c r="AJ373" s="221"/>
      <c r="AK373" s="324"/>
    </row>
    <row r="374" spans="2:37" s="233" customFormat="1">
      <c r="B374" s="221"/>
      <c r="C374" s="222"/>
      <c r="D374" s="222"/>
      <c r="E374" s="230"/>
      <c r="F374" s="224"/>
      <c r="G374" s="224"/>
      <c r="H374" s="224"/>
      <c r="I374" s="232"/>
      <c r="J374" s="231"/>
      <c r="K374" s="224"/>
      <c r="L374" s="224"/>
      <c r="M374" s="224"/>
      <c r="N374" s="224"/>
      <c r="P374" s="249"/>
      <c r="Q374" s="228"/>
      <c r="S374" s="249"/>
      <c r="T374" s="228"/>
      <c r="V374" s="249"/>
      <c r="W374" s="228"/>
      <c r="Y374" s="249"/>
      <c r="Z374" s="228"/>
      <c r="AB374" s="249"/>
      <c r="AC374" s="228"/>
      <c r="AE374" s="249"/>
      <c r="AF374" s="228"/>
      <c r="AH374" s="249"/>
      <c r="AI374" s="228"/>
      <c r="AJ374" s="221"/>
      <c r="AK374" s="324"/>
    </row>
    <row r="375" spans="2:37" s="233" customFormat="1">
      <c r="B375" s="221"/>
      <c r="C375" s="222"/>
      <c r="D375" s="222"/>
      <c r="E375" s="230"/>
      <c r="F375" s="224"/>
      <c r="G375" s="224"/>
      <c r="H375" s="224"/>
      <c r="I375" s="232"/>
      <c r="J375" s="231"/>
      <c r="K375" s="224"/>
      <c r="L375" s="224"/>
      <c r="M375" s="224"/>
      <c r="N375" s="224"/>
      <c r="P375" s="249"/>
      <c r="Q375" s="228"/>
      <c r="S375" s="249"/>
      <c r="T375" s="228"/>
      <c r="V375" s="249"/>
      <c r="W375" s="228"/>
      <c r="Y375" s="249"/>
      <c r="Z375" s="228"/>
      <c r="AB375" s="249"/>
      <c r="AC375" s="228"/>
      <c r="AE375" s="249"/>
      <c r="AF375" s="228"/>
      <c r="AH375" s="249"/>
      <c r="AI375" s="228"/>
      <c r="AJ375" s="221"/>
      <c r="AK375" s="324"/>
    </row>
    <row r="376" spans="2:37" s="233" customFormat="1">
      <c r="B376" s="221"/>
      <c r="C376" s="222"/>
      <c r="D376" s="222"/>
      <c r="E376" s="230"/>
      <c r="F376" s="224"/>
      <c r="G376" s="224"/>
      <c r="H376" s="224"/>
      <c r="I376" s="232"/>
      <c r="J376" s="231"/>
      <c r="K376" s="224"/>
      <c r="L376" s="224"/>
      <c r="M376" s="224"/>
      <c r="N376" s="224"/>
      <c r="P376" s="249"/>
      <c r="Q376" s="228"/>
      <c r="S376" s="249"/>
      <c r="T376" s="228"/>
      <c r="V376" s="249"/>
      <c r="W376" s="228"/>
      <c r="Y376" s="249"/>
      <c r="Z376" s="228"/>
      <c r="AB376" s="249"/>
      <c r="AC376" s="228"/>
      <c r="AE376" s="249"/>
      <c r="AF376" s="228"/>
      <c r="AH376" s="249"/>
      <c r="AI376" s="228"/>
      <c r="AJ376" s="221"/>
      <c r="AK376" s="324"/>
    </row>
    <row r="377" spans="2:37" s="233" customFormat="1">
      <c r="B377" s="221"/>
      <c r="C377" s="222"/>
      <c r="D377" s="222"/>
      <c r="E377" s="230"/>
      <c r="F377" s="224"/>
      <c r="G377" s="224"/>
      <c r="H377" s="224"/>
      <c r="I377" s="232"/>
      <c r="J377" s="231"/>
      <c r="K377" s="224"/>
      <c r="L377" s="224"/>
      <c r="M377" s="224"/>
      <c r="N377" s="224"/>
      <c r="P377" s="249"/>
      <c r="Q377" s="228"/>
      <c r="S377" s="249"/>
      <c r="T377" s="228"/>
      <c r="V377" s="249"/>
      <c r="W377" s="228"/>
      <c r="Y377" s="249"/>
      <c r="Z377" s="228"/>
      <c r="AB377" s="249"/>
      <c r="AC377" s="228"/>
      <c r="AE377" s="249"/>
      <c r="AF377" s="228"/>
      <c r="AH377" s="249"/>
      <c r="AI377" s="228"/>
      <c r="AJ377" s="221"/>
      <c r="AK377" s="324"/>
    </row>
    <row r="378" spans="2:37" s="233" customFormat="1">
      <c r="B378" s="221"/>
      <c r="C378" s="222"/>
      <c r="D378" s="222"/>
      <c r="E378" s="230"/>
      <c r="F378" s="224"/>
      <c r="G378" s="224"/>
      <c r="H378" s="224"/>
      <c r="I378" s="232"/>
      <c r="J378" s="231"/>
      <c r="K378" s="224"/>
      <c r="L378" s="224"/>
      <c r="M378" s="224"/>
      <c r="N378" s="224"/>
      <c r="P378" s="249"/>
      <c r="Q378" s="228"/>
      <c r="S378" s="249"/>
      <c r="T378" s="228"/>
      <c r="V378" s="249"/>
      <c r="W378" s="228"/>
      <c r="Y378" s="249"/>
      <c r="Z378" s="228"/>
      <c r="AB378" s="249"/>
      <c r="AC378" s="228"/>
      <c r="AE378" s="249"/>
      <c r="AF378" s="228"/>
      <c r="AH378" s="249"/>
      <c r="AI378" s="228"/>
      <c r="AJ378" s="221"/>
      <c r="AK378" s="324"/>
    </row>
    <row r="379" spans="2:37" s="233" customFormat="1">
      <c r="B379" s="221"/>
      <c r="C379" s="222"/>
      <c r="D379" s="222"/>
      <c r="E379" s="230"/>
      <c r="F379" s="224"/>
      <c r="G379" s="224"/>
      <c r="H379" s="224"/>
      <c r="I379" s="232"/>
      <c r="J379" s="231"/>
      <c r="K379" s="224"/>
      <c r="L379" s="224"/>
      <c r="M379" s="224"/>
      <c r="N379" s="224"/>
      <c r="P379" s="249"/>
      <c r="Q379" s="228"/>
      <c r="S379" s="249"/>
      <c r="T379" s="228"/>
      <c r="V379" s="249"/>
      <c r="W379" s="228"/>
      <c r="Y379" s="249"/>
      <c r="Z379" s="228"/>
      <c r="AB379" s="249"/>
      <c r="AC379" s="228"/>
      <c r="AE379" s="249"/>
      <c r="AF379" s="228"/>
      <c r="AH379" s="249"/>
      <c r="AI379" s="228"/>
      <c r="AJ379" s="221"/>
      <c r="AK379" s="324"/>
    </row>
    <row r="380" spans="2:37" s="233" customFormat="1">
      <c r="B380" s="221"/>
      <c r="C380" s="222"/>
      <c r="D380" s="222"/>
      <c r="E380" s="230"/>
      <c r="F380" s="224"/>
      <c r="G380" s="224"/>
      <c r="H380" s="224"/>
      <c r="I380" s="232"/>
      <c r="J380" s="231"/>
      <c r="K380" s="224"/>
      <c r="L380" s="224"/>
      <c r="M380" s="224"/>
      <c r="N380" s="224"/>
      <c r="P380" s="249"/>
      <c r="Q380" s="228"/>
      <c r="S380" s="249"/>
      <c r="T380" s="228"/>
      <c r="V380" s="249"/>
      <c r="W380" s="228"/>
      <c r="Y380" s="249"/>
      <c r="Z380" s="228"/>
      <c r="AB380" s="249"/>
      <c r="AC380" s="228"/>
      <c r="AE380" s="249"/>
      <c r="AF380" s="228"/>
      <c r="AH380" s="249"/>
      <c r="AI380" s="228"/>
      <c r="AJ380" s="221"/>
      <c r="AK380" s="324"/>
    </row>
    <row r="381" spans="2:37" s="233" customFormat="1">
      <c r="B381" s="221"/>
      <c r="C381" s="222"/>
      <c r="D381" s="222"/>
      <c r="E381" s="230"/>
      <c r="F381" s="224"/>
      <c r="G381" s="224"/>
      <c r="H381" s="224"/>
      <c r="I381" s="232"/>
      <c r="J381" s="231"/>
      <c r="K381" s="224"/>
      <c r="L381" s="224"/>
      <c r="M381" s="224"/>
      <c r="N381" s="224"/>
      <c r="P381" s="249"/>
      <c r="Q381" s="228"/>
      <c r="S381" s="249"/>
      <c r="T381" s="228"/>
      <c r="V381" s="249"/>
      <c r="W381" s="228"/>
      <c r="Y381" s="249"/>
      <c r="Z381" s="228"/>
      <c r="AB381" s="249"/>
      <c r="AC381" s="228"/>
      <c r="AE381" s="249"/>
      <c r="AF381" s="228"/>
      <c r="AH381" s="249"/>
      <c r="AI381" s="228"/>
      <c r="AJ381" s="221"/>
      <c r="AK381" s="324"/>
    </row>
    <row r="382" spans="2:37" s="233" customFormat="1">
      <c r="B382" s="221"/>
      <c r="C382" s="222"/>
      <c r="D382" s="222"/>
      <c r="E382" s="230"/>
      <c r="F382" s="224"/>
      <c r="G382" s="224"/>
      <c r="H382" s="224"/>
      <c r="I382" s="232"/>
      <c r="J382" s="231"/>
      <c r="K382" s="224"/>
      <c r="L382" s="224"/>
      <c r="M382" s="224"/>
      <c r="N382" s="224"/>
      <c r="P382" s="249"/>
      <c r="Q382" s="228"/>
      <c r="S382" s="249"/>
      <c r="T382" s="228"/>
      <c r="V382" s="249"/>
      <c r="W382" s="228"/>
      <c r="Y382" s="249"/>
      <c r="Z382" s="228"/>
      <c r="AB382" s="249"/>
      <c r="AC382" s="228"/>
      <c r="AE382" s="249"/>
      <c r="AF382" s="228"/>
      <c r="AH382" s="249"/>
      <c r="AI382" s="228"/>
      <c r="AJ382" s="221"/>
      <c r="AK382" s="324"/>
    </row>
    <row r="383" spans="2:37" s="233" customFormat="1">
      <c r="B383" s="221"/>
      <c r="C383" s="222"/>
      <c r="D383" s="222"/>
      <c r="E383" s="230"/>
      <c r="F383" s="224"/>
      <c r="G383" s="224"/>
      <c r="H383" s="224"/>
      <c r="I383" s="232"/>
      <c r="J383" s="231"/>
      <c r="K383" s="224"/>
      <c r="L383" s="224"/>
      <c r="M383" s="224"/>
      <c r="N383" s="224"/>
      <c r="P383" s="249"/>
      <c r="Q383" s="228"/>
      <c r="S383" s="249"/>
      <c r="T383" s="228"/>
      <c r="V383" s="249"/>
      <c r="W383" s="228"/>
      <c r="Y383" s="249"/>
      <c r="Z383" s="228"/>
      <c r="AB383" s="249"/>
      <c r="AC383" s="228"/>
      <c r="AE383" s="249"/>
      <c r="AF383" s="228"/>
      <c r="AH383" s="249"/>
      <c r="AI383" s="228"/>
      <c r="AJ383" s="221"/>
      <c r="AK383" s="324"/>
    </row>
    <row r="384" spans="2:37" s="233" customFormat="1">
      <c r="B384" s="221"/>
      <c r="C384" s="222"/>
      <c r="D384" s="222"/>
      <c r="E384" s="230"/>
      <c r="F384" s="224"/>
      <c r="G384" s="224"/>
      <c r="H384" s="224"/>
      <c r="I384" s="232"/>
      <c r="J384" s="231"/>
      <c r="K384" s="224"/>
      <c r="L384" s="224"/>
      <c r="M384" s="224"/>
      <c r="N384" s="224"/>
      <c r="P384" s="249"/>
      <c r="Q384" s="228"/>
      <c r="S384" s="249"/>
      <c r="T384" s="228"/>
      <c r="V384" s="249"/>
      <c r="W384" s="228"/>
      <c r="Y384" s="249"/>
      <c r="Z384" s="228"/>
      <c r="AB384" s="249"/>
      <c r="AC384" s="228"/>
      <c r="AE384" s="249"/>
      <c r="AF384" s="228"/>
      <c r="AH384" s="249"/>
      <c r="AI384" s="228"/>
      <c r="AJ384" s="221"/>
      <c r="AK384" s="324"/>
    </row>
    <row r="385" spans="2:37" s="233" customFormat="1">
      <c r="B385" s="221"/>
      <c r="C385" s="222"/>
      <c r="D385" s="222"/>
      <c r="E385" s="230"/>
      <c r="F385" s="224"/>
      <c r="G385" s="224"/>
      <c r="H385" s="224"/>
      <c r="I385" s="232"/>
      <c r="J385" s="231"/>
      <c r="K385" s="224"/>
      <c r="L385" s="224"/>
      <c r="M385" s="224"/>
      <c r="N385" s="224"/>
      <c r="P385" s="249"/>
      <c r="Q385" s="228"/>
      <c r="S385" s="249"/>
      <c r="T385" s="228"/>
      <c r="V385" s="249"/>
      <c r="W385" s="228"/>
      <c r="Y385" s="249"/>
      <c r="Z385" s="228"/>
      <c r="AB385" s="249"/>
      <c r="AC385" s="228"/>
      <c r="AE385" s="249"/>
      <c r="AF385" s="228"/>
      <c r="AH385" s="249"/>
      <c r="AI385" s="228"/>
      <c r="AJ385" s="221"/>
      <c r="AK385" s="324"/>
    </row>
    <row r="386" spans="2:37" s="233" customFormat="1">
      <c r="B386" s="221"/>
      <c r="C386" s="222"/>
      <c r="D386" s="222"/>
      <c r="E386" s="230"/>
      <c r="F386" s="224"/>
      <c r="G386" s="224"/>
      <c r="H386" s="224"/>
      <c r="I386" s="232"/>
      <c r="J386" s="231"/>
      <c r="K386" s="224"/>
      <c r="L386" s="224"/>
      <c r="M386" s="224"/>
      <c r="N386" s="224"/>
      <c r="P386" s="249"/>
      <c r="Q386" s="228"/>
      <c r="S386" s="249"/>
      <c r="T386" s="228"/>
      <c r="V386" s="249"/>
      <c r="W386" s="228"/>
      <c r="Y386" s="249"/>
      <c r="Z386" s="228"/>
      <c r="AB386" s="249"/>
      <c r="AC386" s="228"/>
      <c r="AE386" s="249"/>
      <c r="AF386" s="228"/>
      <c r="AH386" s="249"/>
      <c r="AI386" s="228"/>
      <c r="AJ386" s="221"/>
      <c r="AK386" s="324"/>
    </row>
  </sheetData>
  <autoFilter ref="B4:AK285" xr:uid="{D293760C-6D96-4E72-831C-094FC8AD6980}">
    <filterColumn colId="15">
      <customFilters>
        <customFilter operator="notEqual" val=" "/>
      </customFilters>
    </filterColumn>
  </autoFilter>
  <mergeCells count="22">
    <mergeCell ref="B116:B203"/>
    <mergeCell ref="B204:B285"/>
    <mergeCell ref="B2:D2"/>
    <mergeCell ref="B5:B18"/>
    <mergeCell ref="H16:H18"/>
    <mergeCell ref="B19:B44"/>
    <mergeCell ref="B45:B53"/>
    <mergeCell ref="B54:B115"/>
    <mergeCell ref="AD3:AF3"/>
    <mergeCell ref="AG3:AI3"/>
    <mergeCell ref="O2:Q2"/>
    <mergeCell ref="R2:T2"/>
    <mergeCell ref="U2:W2"/>
    <mergeCell ref="X2:Z2"/>
    <mergeCell ref="AA2:AC2"/>
    <mergeCell ref="AD2:AF2"/>
    <mergeCell ref="AG2:AI2"/>
    <mergeCell ref="O3:Q3"/>
    <mergeCell ref="R3:T3"/>
    <mergeCell ref="U3:W3"/>
    <mergeCell ref="X3:Z3"/>
    <mergeCell ref="AA3:AC3"/>
  </mergeCells>
  <phoneticPr fontId="31" type="noConversion"/>
  <conditionalFormatting sqref="Q136:Q138 Q151:Q153 Q225 Q232 Q240:Q242 Q250:Q252 Q43:Q58 Q5:Q41 Q60:Q71 Q73:Q84 Q86:Q97 Q99:Q108 Q110:Q123 Q167:Q174 Q176:Q183 Q185:Q208 Q210:Q213 Q215:Q223 Q227:Q230 Q234:Q238 Q244:Q248 Q254:Q257 Q125:Q134 Q140:Q149 Q155:Q165 Q259:Q285">
    <cfRule type="cellIs" dxfId="734" priority="1877" operator="greaterThan">
      <formula>1</formula>
    </cfRule>
    <cfRule type="cellIs" dxfId="733" priority="1879" operator="equal">
      <formula>0</formula>
    </cfRule>
    <cfRule type="cellIs" dxfId="732" priority="1880" operator="between">
      <formula>0.8</formula>
      <formula>1</formula>
    </cfRule>
    <cfRule type="cellIs" dxfId="731" priority="1881" operator="between">
      <formula>0</formula>
      <formula>0.8</formula>
    </cfRule>
  </conditionalFormatting>
  <conditionalFormatting sqref="Q5">
    <cfRule type="cellIs" dxfId="730" priority="1878" operator="greaterThan">
      <formula>1</formula>
    </cfRule>
  </conditionalFormatting>
  <conditionalFormatting sqref="Q135">
    <cfRule type="cellIs" dxfId="729" priority="1873" operator="greaterThan">
      <formula>1</formula>
    </cfRule>
    <cfRule type="cellIs" dxfId="728" priority="1874" operator="equal">
      <formula>0</formula>
    </cfRule>
    <cfRule type="cellIs" dxfId="727" priority="1875" operator="between">
      <formula>0.8</formula>
      <formula>1</formula>
    </cfRule>
    <cfRule type="cellIs" dxfId="726" priority="1876" operator="between">
      <formula>0</formula>
      <formula>0.8</formula>
    </cfRule>
  </conditionalFormatting>
  <conditionalFormatting sqref="Q150">
    <cfRule type="cellIs" dxfId="725" priority="1869" operator="greaterThan">
      <formula>1</formula>
    </cfRule>
    <cfRule type="cellIs" dxfId="724" priority="1870" operator="equal">
      <formula>0</formula>
    </cfRule>
    <cfRule type="cellIs" dxfId="723" priority="1871" operator="between">
      <formula>0.8</formula>
      <formula>1</formula>
    </cfRule>
    <cfRule type="cellIs" dxfId="722" priority="1872" operator="between">
      <formula>0</formula>
      <formula>0.8</formula>
    </cfRule>
  </conditionalFormatting>
  <conditionalFormatting sqref="Q224">
    <cfRule type="cellIs" dxfId="721" priority="1865" operator="greaterThan">
      <formula>1</formula>
    </cfRule>
    <cfRule type="cellIs" dxfId="720" priority="1866" operator="equal">
      <formula>0</formula>
    </cfRule>
    <cfRule type="cellIs" dxfId="719" priority="1867" operator="between">
      <formula>0.8</formula>
      <formula>1</formula>
    </cfRule>
    <cfRule type="cellIs" dxfId="718" priority="1868" operator="between">
      <formula>0</formula>
      <formula>0.8</formula>
    </cfRule>
  </conditionalFormatting>
  <conditionalFormatting sqref="Q231">
    <cfRule type="cellIs" dxfId="717" priority="1861" operator="greaterThan">
      <formula>1</formula>
    </cfRule>
    <cfRule type="cellIs" dxfId="716" priority="1862" operator="equal">
      <formula>0</formula>
    </cfRule>
    <cfRule type="cellIs" dxfId="715" priority="1863" operator="between">
      <formula>0.8</formula>
      <formula>1</formula>
    </cfRule>
    <cfRule type="cellIs" dxfId="714" priority="1864" operator="between">
      <formula>0</formula>
      <formula>0.8</formula>
    </cfRule>
  </conditionalFormatting>
  <conditionalFormatting sqref="Q239">
    <cfRule type="cellIs" dxfId="713" priority="1857" operator="greaterThan">
      <formula>1</formula>
    </cfRule>
    <cfRule type="cellIs" dxfId="712" priority="1858" operator="equal">
      <formula>0</formula>
    </cfRule>
    <cfRule type="cellIs" dxfId="711" priority="1859" operator="between">
      <formula>0.8</formula>
      <formula>1</formula>
    </cfRule>
    <cfRule type="cellIs" dxfId="710" priority="1860" operator="between">
      <formula>0</formula>
      <formula>0.8</formula>
    </cfRule>
  </conditionalFormatting>
  <conditionalFormatting sqref="Q249">
    <cfRule type="cellIs" dxfId="709" priority="1853" operator="greaterThan">
      <formula>1</formula>
    </cfRule>
    <cfRule type="cellIs" dxfId="708" priority="1854" operator="equal">
      <formula>0</formula>
    </cfRule>
    <cfRule type="cellIs" dxfId="707" priority="1855" operator="between">
      <formula>0.8</formula>
      <formula>1</formula>
    </cfRule>
    <cfRule type="cellIs" dxfId="706" priority="1856" operator="between">
      <formula>0</formula>
      <formula>0.8</formula>
    </cfRule>
  </conditionalFormatting>
  <conditionalFormatting sqref="Q42">
    <cfRule type="cellIs" dxfId="705" priority="1849" operator="greaterThan">
      <formula>1</formula>
    </cfRule>
    <cfRule type="cellIs" dxfId="704" priority="1850" operator="equal">
      <formula>0</formula>
    </cfRule>
    <cfRule type="cellIs" dxfId="703" priority="1851" operator="between">
      <formula>0.8</formula>
      <formula>1</formula>
    </cfRule>
    <cfRule type="cellIs" dxfId="702" priority="1852" operator="between">
      <formula>0</formula>
      <formula>0.8</formula>
    </cfRule>
  </conditionalFormatting>
  <conditionalFormatting sqref="Q59">
    <cfRule type="cellIs" dxfId="701" priority="1845" operator="greaterThan">
      <formula>1</formula>
    </cfRule>
    <cfRule type="cellIs" dxfId="700" priority="1846" operator="equal">
      <formula>0</formula>
    </cfRule>
    <cfRule type="cellIs" dxfId="699" priority="1847" operator="between">
      <formula>0.8</formula>
      <formula>1</formula>
    </cfRule>
    <cfRule type="cellIs" dxfId="698" priority="1848" operator="between">
      <formula>0</formula>
      <formula>0.8</formula>
    </cfRule>
  </conditionalFormatting>
  <conditionalFormatting sqref="Q72">
    <cfRule type="cellIs" dxfId="697" priority="1841" operator="greaterThan">
      <formula>1</formula>
    </cfRule>
    <cfRule type="cellIs" dxfId="696" priority="1842" operator="equal">
      <formula>0</formula>
    </cfRule>
    <cfRule type="cellIs" dxfId="695" priority="1843" operator="between">
      <formula>0.8</formula>
      <formula>1</formula>
    </cfRule>
    <cfRule type="cellIs" dxfId="694" priority="1844" operator="between">
      <formula>0</formula>
      <formula>0.8</formula>
    </cfRule>
  </conditionalFormatting>
  <conditionalFormatting sqref="Q85">
    <cfRule type="cellIs" dxfId="693" priority="1837" operator="greaterThan">
      <formula>1</formula>
    </cfRule>
    <cfRule type="cellIs" dxfId="692" priority="1838" operator="equal">
      <formula>0</formula>
    </cfRule>
    <cfRule type="cellIs" dxfId="691" priority="1839" operator="between">
      <formula>0.8</formula>
      <formula>1</formula>
    </cfRule>
    <cfRule type="cellIs" dxfId="690" priority="1840" operator="between">
      <formula>0</formula>
      <formula>0.8</formula>
    </cfRule>
  </conditionalFormatting>
  <conditionalFormatting sqref="Q98">
    <cfRule type="cellIs" dxfId="689" priority="1833" operator="greaterThan">
      <formula>1</formula>
    </cfRule>
    <cfRule type="cellIs" dxfId="688" priority="1834" operator="equal">
      <formula>0</formula>
    </cfRule>
    <cfRule type="cellIs" dxfId="687" priority="1835" operator="between">
      <formula>0.8</formula>
      <formula>1</formula>
    </cfRule>
    <cfRule type="cellIs" dxfId="686" priority="1836" operator="between">
      <formula>0</formula>
      <formula>0.8</formula>
    </cfRule>
  </conditionalFormatting>
  <conditionalFormatting sqref="Q109">
    <cfRule type="cellIs" dxfId="685" priority="1829" operator="greaterThan">
      <formula>1</formula>
    </cfRule>
    <cfRule type="cellIs" dxfId="684" priority="1830" operator="equal">
      <formula>0</formula>
    </cfRule>
    <cfRule type="cellIs" dxfId="683" priority="1831" operator="between">
      <formula>0.8</formula>
      <formula>1</formula>
    </cfRule>
    <cfRule type="cellIs" dxfId="682" priority="1832" operator="between">
      <formula>0</formula>
      <formula>0.8</formula>
    </cfRule>
  </conditionalFormatting>
  <conditionalFormatting sqref="Q124">
    <cfRule type="cellIs" dxfId="681" priority="1825" operator="greaterThan">
      <formula>1</formula>
    </cfRule>
    <cfRule type="cellIs" dxfId="680" priority="1826" operator="equal">
      <formula>0</formula>
    </cfRule>
    <cfRule type="cellIs" dxfId="679" priority="1827" operator="between">
      <formula>0.8</formula>
      <formula>1</formula>
    </cfRule>
    <cfRule type="cellIs" dxfId="678" priority="1828" operator="between">
      <formula>0</formula>
      <formula>0.8</formula>
    </cfRule>
  </conditionalFormatting>
  <conditionalFormatting sqref="Q139">
    <cfRule type="cellIs" dxfId="677" priority="1821" operator="greaterThan">
      <formula>1</formula>
    </cfRule>
    <cfRule type="cellIs" dxfId="676" priority="1822" operator="equal">
      <formula>0</formula>
    </cfRule>
    <cfRule type="cellIs" dxfId="675" priority="1823" operator="between">
      <formula>0.8</formula>
      <formula>1</formula>
    </cfRule>
    <cfRule type="cellIs" dxfId="674" priority="1824" operator="between">
      <formula>0</formula>
      <formula>0.8</formula>
    </cfRule>
  </conditionalFormatting>
  <conditionalFormatting sqref="Q154">
    <cfRule type="cellIs" dxfId="673" priority="1817" operator="greaterThan">
      <formula>1</formula>
    </cfRule>
    <cfRule type="cellIs" dxfId="672" priority="1818" operator="equal">
      <formula>0</formula>
    </cfRule>
    <cfRule type="cellIs" dxfId="671" priority="1819" operator="between">
      <formula>0.8</formula>
      <formula>1</formula>
    </cfRule>
    <cfRule type="cellIs" dxfId="670" priority="1820" operator="between">
      <formula>0</formula>
      <formula>0.8</formula>
    </cfRule>
  </conditionalFormatting>
  <conditionalFormatting sqref="Q166">
    <cfRule type="cellIs" dxfId="669" priority="1813" operator="greaterThan">
      <formula>1</formula>
    </cfRule>
    <cfRule type="cellIs" dxfId="668" priority="1814" operator="equal">
      <formula>0</formula>
    </cfRule>
    <cfRule type="cellIs" dxfId="667" priority="1815" operator="between">
      <formula>0.8</formula>
      <formula>1</formula>
    </cfRule>
    <cfRule type="cellIs" dxfId="666" priority="1816" operator="between">
      <formula>0</formula>
      <formula>0.8</formula>
    </cfRule>
  </conditionalFormatting>
  <conditionalFormatting sqref="Q175">
    <cfRule type="cellIs" dxfId="665" priority="1809" operator="greaterThan">
      <formula>1</formula>
    </cfRule>
    <cfRule type="cellIs" dxfId="664" priority="1810" operator="equal">
      <formula>0</formula>
    </cfRule>
    <cfRule type="cellIs" dxfId="663" priority="1811" operator="between">
      <formula>0.8</formula>
      <formula>1</formula>
    </cfRule>
    <cfRule type="cellIs" dxfId="662" priority="1812" operator="between">
      <formula>0</formula>
      <formula>0.8</formula>
    </cfRule>
  </conditionalFormatting>
  <conditionalFormatting sqref="Q184">
    <cfRule type="cellIs" dxfId="661" priority="1805" operator="greaterThan">
      <formula>1</formula>
    </cfRule>
    <cfRule type="cellIs" dxfId="660" priority="1806" operator="equal">
      <formula>0</formula>
    </cfRule>
    <cfRule type="cellIs" dxfId="659" priority="1807" operator="between">
      <formula>0.8</formula>
      <formula>1</formula>
    </cfRule>
    <cfRule type="cellIs" dxfId="658" priority="1808" operator="between">
      <formula>0</formula>
      <formula>0.8</formula>
    </cfRule>
  </conditionalFormatting>
  <conditionalFormatting sqref="Q209">
    <cfRule type="cellIs" dxfId="657" priority="1801" operator="greaterThan">
      <formula>1</formula>
    </cfRule>
    <cfRule type="cellIs" dxfId="656" priority="1802" operator="equal">
      <formula>0</formula>
    </cfRule>
    <cfRule type="cellIs" dxfId="655" priority="1803" operator="between">
      <formula>0.8</formula>
      <formula>1</formula>
    </cfRule>
    <cfRule type="cellIs" dxfId="654" priority="1804" operator="between">
      <formula>0</formula>
      <formula>0.8</formula>
    </cfRule>
  </conditionalFormatting>
  <conditionalFormatting sqref="Q214">
    <cfRule type="cellIs" dxfId="653" priority="1797" operator="greaterThan">
      <formula>1</formula>
    </cfRule>
    <cfRule type="cellIs" dxfId="652" priority="1798" operator="equal">
      <formula>0</formula>
    </cfRule>
    <cfRule type="cellIs" dxfId="651" priority="1799" operator="between">
      <formula>0.8</formula>
      <formula>1</formula>
    </cfRule>
    <cfRule type="cellIs" dxfId="650" priority="1800" operator="between">
      <formula>0</formula>
      <formula>0.8</formula>
    </cfRule>
  </conditionalFormatting>
  <conditionalFormatting sqref="Q226">
    <cfRule type="cellIs" dxfId="649" priority="1793" operator="greaterThan">
      <formula>1</formula>
    </cfRule>
    <cfRule type="cellIs" dxfId="648" priority="1794" operator="equal">
      <formula>0</formula>
    </cfRule>
    <cfRule type="cellIs" dxfId="647" priority="1795" operator="between">
      <formula>0.8</formula>
      <formula>1</formula>
    </cfRule>
    <cfRule type="cellIs" dxfId="646" priority="1796" operator="between">
      <formula>0</formula>
      <formula>0.8</formula>
    </cfRule>
  </conditionalFormatting>
  <conditionalFormatting sqref="Q233">
    <cfRule type="cellIs" dxfId="645" priority="1789" operator="greaterThan">
      <formula>1</formula>
    </cfRule>
    <cfRule type="cellIs" dxfId="644" priority="1790" operator="equal">
      <formula>0</formula>
    </cfRule>
    <cfRule type="cellIs" dxfId="643" priority="1791" operator="between">
      <formula>0.8</formula>
      <formula>1</formula>
    </cfRule>
    <cfRule type="cellIs" dxfId="642" priority="1792" operator="between">
      <formula>0</formula>
      <formula>0.8</formula>
    </cfRule>
  </conditionalFormatting>
  <conditionalFormatting sqref="Q243">
    <cfRule type="cellIs" dxfId="641" priority="1785" operator="greaterThan">
      <formula>1</formula>
    </cfRule>
    <cfRule type="cellIs" dxfId="640" priority="1786" operator="equal">
      <formula>0</formula>
    </cfRule>
    <cfRule type="cellIs" dxfId="639" priority="1787" operator="between">
      <formula>0.8</formula>
      <formula>1</formula>
    </cfRule>
    <cfRule type="cellIs" dxfId="638" priority="1788" operator="between">
      <formula>0</formula>
      <formula>0.8</formula>
    </cfRule>
  </conditionalFormatting>
  <conditionalFormatting sqref="Q253">
    <cfRule type="cellIs" dxfId="637" priority="1781" operator="greaterThan">
      <formula>1</formula>
    </cfRule>
    <cfRule type="cellIs" dxfId="636" priority="1782" operator="equal">
      <formula>0</formula>
    </cfRule>
    <cfRule type="cellIs" dxfId="635" priority="1783" operator="between">
      <formula>0.8</formula>
      <formula>1</formula>
    </cfRule>
    <cfRule type="cellIs" dxfId="634" priority="1784" operator="between">
      <formula>0</formula>
      <formula>0.8</formula>
    </cfRule>
  </conditionalFormatting>
  <conditionalFormatting sqref="Q258">
    <cfRule type="cellIs" dxfId="633" priority="1777" operator="greaterThan">
      <formula>1</formula>
    </cfRule>
    <cfRule type="cellIs" dxfId="632" priority="1778" operator="equal">
      <formula>0</formula>
    </cfRule>
    <cfRule type="cellIs" dxfId="631" priority="1779" operator="between">
      <formula>0.8</formula>
      <formula>1</formula>
    </cfRule>
    <cfRule type="cellIs" dxfId="630" priority="1780" operator="between">
      <formula>0</formula>
      <formula>0.8</formula>
    </cfRule>
  </conditionalFormatting>
  <conditionalFormatting sqref="T135">
    <cfRule type="cellIs" dxfId="629" priority="622" operator="greaterThan">
      <formula>1</formula>
    </cfRule>
    <cfRule type="cellIs" dxfId="628" priority="623" operator="equal">
      <formula>0</formula>
    </cfRule>
    <cfRule type="cellIs" dxfId="627" priority="624" operator="between">
      <formula>0.8</formula>
      <formula>1</formula>
    </cfRule>
    <cfRule type="cellIs" dxfId="626" priority="625" operator="between">
      <formula>0</formula>
      <formula>0.8</formula>
    </cfRule>
  </conditionalFormatting>
  <conditionalFormatting sqref="T150">
    <cfRule type="cellIs" dxfId="625" priority="618" operator="greaterThan">
      <formula>1</formula>
    </cfRule>
    <cfRule type="cellIs" dxfId="624" priority="619" operator="equal">
      <formula>0</formula>
    </cfRule>
    <cfRule type="cellIs" dxfId="623" priority="620" operator="between">
      <formula>0.8</formula>
      <formula>1</formula>
    </cfRule>
    <cfRule type="cellIs" dxfId="622" priority="621" operator="between">
      <formula>0</formula>
      <formula>0.8</formula>
    </cfRule>
  </conditionalFormatting>
  <conditionalFormatting sqref="AC231">
    <cfRule type="cellIs" dxfId="621" priority="295" operator="greaterThan">
      <formula>1</formula>
    </cfRule>
    <cfRule type="cellIs" dxfId="620" priority="296" operator="equal">
      <formula>0</formula>
    </cfRule>
    <cfRule type="cellIs" dxfId="619" priority="297" operator="between">
      <formula>0.8</formula>
      <formula>1</formula>
    </cfRule>
    <cfRule type="cellIs" dxfId="618" priority="298" operator="between">
      <formula>0</formula>
      <formula>0.8</formula>
    </cfRule>
  </conditionalFormatting>
  <conditionalFormatting sqref="Z239">
    <cfRule type="cellIs" dxfId="617" priority="396" operator="greaterThan">
      <formula>1</formula>
    </cfRule>
    <cfRule type="cellIs" dxfId="616" priority="397" operator="equal">
      <formula>0</formula>
    </cfRule>
    <cfRule type="cellIs" dxfId="615" priority="398" operator="between">
      <formula>0.8</formula>
      <formula>1</formula>
    </cfRule>
    <cfRule type="cellIs" dxfId="614" priority="399" operator="between">
      <formula>0</formula>
      <formula>0.8</formula>
    </cfRule>
  </conditionalFormatting>
  <conditionalFormatting sqref="W249">
    <cfRule type="cellIs" dxfId="613" priority="497" operator="greaterThan">
      <formula>1</formula>
    </cfRule>
    <cfRule type="cellIs" dxfId="612" priority="498" operator="equal">
      <formula>0</formula>
    </cfRule>
    <cfRule type="cellIs" dxfId="611" priority="499" operator="between">
      <formula>0.8</formula>
      <formula>1</formula>
    </cfRule>
    <cfRule type="cellIs" dxfId="610" priority="500" operator="between">
      <formula>0</formula>
      <formula>0.8</formula>
    </cfRule>
  </conditionalFormatting>
  <conditionalFormatting sqref="T42">
    <cfRule type="cellIs" dxfId="609" priority="598" operator="greaterThan">
      <formula>1</formula>
    </cfRule>
    <cfRule type="cellIs" dxfId="608" priority="599" operator="equal">
      <formula>0</formula>
    </cfRule>
    <cfRule type="cellIs" dxfId="607" priority="600" operator="between">
      <formula>0.8</formula>
      <formula>1</formula>
    </cfRule>
    <cfRule type="cellIs" dxfId="606" priority="601" operator="between">
      <formula>0</formula>
      <formula>0.8</formula>
    </cfRule>
  </conditionalFormatting>
  <conditionalFormatting sqref="AI72">
    <cfRule type="cellIs" dxfId="605" priority="65" operator="greaterThan">
      <formula>1</formula>
    </cfRule>
    <cfRule type="cellIs" dxfId="604" priority="66" operator="equal">
      <formula>0</formula>
    </cfRule>
    <cfRule type="cellIs" dxfId="603" priority="67" operator="between">
      <formula>0.8</formula>
      <formula>1</formula>
    </cfRule>
    <cfRule type="cellIs" dxfId="602" priority="68" operator="between">
      <formula>0</formula>
      <formula>0.8</formula>
    </cfRule>
  </conditionalFormatting>
  <conditionalFormatting sqref="AF85">
    <cfRule type="cellIs" dxfId="601" priority="166" operator="greaterThan">
      <formula>1</formula>
    </cfRule>
    <cfRule type="cellIs" dxfId="600" priority="167" operator="equal">
      <formula>0</formula>
    </cfRule>
    <cfRule type="cellIs" dxfId="599" priority="168" operator="between">
      <formula>0.8</formula>
      <formula>1</formula>
    </cfRule>
    <cfRule type="cellIs" dxfId="598" priority="169" operator="between">
      <formula>0</formula>
      <formula>0.8</formula>
    </cfRule>
  </conditionalFormatting>
  <conditionalFormatting sqref="AC98">
    <cfRule type="cellIs" dxfId="597" priority="267" operator="greaterThan">
      <formula>1</formula>
    </cfRule>
    <cfRule type="cellIs" dxfId="596" priority="268" operator="equal">
      <formula>0</formula>
    </cfRule>
    <cfRule type="cellIs" dxfId="595" priority="269" operator="between">
      <formula>0.8</formula>
      <formula>1</formula>
    </cfRule>
    <cfRule type="cellIs" dxfId="594" priority="270" operator="between">
      <formula>0</formula>
      <formula>0.8</formula>
    </cfRule>
  </conditionalFormatting>
  <conditionalFormatting sqref="Z109">
    <cfRule type="cellIs" dxfId="593" priority="368" operator="greaterThan">
      <formula>1</formula>
    </cfRule>
    <cfRule type="cellIs" dxfId="592" priority="369" operator="equal">
      <formula>0</formula>
    </cfRule>
    <cfRule type="cellIs" dxfId="591" priority="370" operator="between">
      <formula>0.8</formula>
      <formula>1</formula>
    </cfRule>
    <cfRule type="cellIs" dxfId="590" priority="371" operator="between">
      <formula>0</formula>
      <formula>0.8</formula>
    </cfRule>
  </conditionalFormatting>
  <conditionalFormatting sqref="W124">
    <cfRule type="cellIs" dxfId="589" priority="469" operator="greaterThan">
      <formula>1</formula>
    </cfRule>
    <cfRule type="cellIs" dxfId="588" priority="470" operator="equal">
      <formula>0</formula>
    </cfRule>
    <cfRule type="cellIs" dxfId="587" priority="471" operator="between">
      <formula>0.8</formula>
      <formula>1</formula>
    </cfRule>
    <cfRule type="cellIs" dxfId="586" priority="472" operator="between">
      <formula>0</formula>
      <formula>0.8</formula>
    </cfRule>
  </conditionalFormatting>
  <conditionalFormatting sqref="T139">
    <cfRule type="cellIs" dxfId="585" priority="570" operator="greaterThan">
      <formula>1</formula>
    </cfRule>
    <cfRule type="cellIs" dxfId="584" priority="571" operator="equal">
      <formula>0</formula>
    </cfRule>
    <cfRule type="cellIs" dxfId="583" priority="572" operator="between">
      <formula>0.8</formula>
      <formula>1</formula>
    </cfRule>
    <cfRule type="cellIs" dxfId="582" priority="573" operator="between">
      <formula>0</formula>
      <formula>0.8</formula>
    </cfRule>
  </conditionalFormatting>
  <conditionalFormatting sqref="AI154">
    <cfRule type="cellIs" dxfId="581" priority="41" operator="greaterThan">
      <formula>1</formula>
    </cfRule>
    <cfRule type="cellIs" dxfId="580" priority="42" operator="equal">
      <formula>0</formula>
    </cfRule>
    <cfRule type="cellIs" dxfId="579" priority="43" operator="between">
      <formula>0.8</formula>
      <formula>1</formula>
    </cfRule>
    <cfRule type="cellIs" dxfId="578" priority="44" operator="between">
      <formula>0</formula>
      <formula>0.8</formula>
    </cfRule>
  </conditionalFormatting>
  <conditionalFormatting sqref="AF166">
    <cfRule type="cellIs" dxfId="577" priority="142" operator="greaterThan">
      <formula>1</formula>
    </cfRule>
    <cfRule type="cellIs" dxfId="576" priority="143" operator="equal">
      <formula>0</formula>
    </cfRule>
    <cfRule type="cellIs" dxfId="575" priority="144" operator="between">
      <formula>0.8</formula>
      <formula>1</formula>
    </cfRule>
    <cfRule type="cellIs" dxfId="574" priority="145" operator="between">
      <formula>0</formula>
      <formula>0.8</formula>
    </cfRule>
  </conditionalFormatting>
  <conditionalFormatting sqref="AC175">
    <cfRule type="cellIs" dxfId="573" priority="243" operator="greaterThan">
      <formula>1</formula>
    </cfRule>
    <cfRule type="cellIs" dxfId="572" priority="244" operator="equal">
      <formula>0</formula>
    </cfRule>
    <cfRule type="cellIs" dxfId="571" priority="245" operator="between">
      <formula>0.8</formula>
      <formula>1</formula>
    </cfRule>
    <cfRule type="cellIs" dxfId="570" priority="246" operator="between">
      <formula>0</formula>
      <formula>0.8</formula>
    </cfRule>
  </conditionalFormatting>
  <conditionalFormatting sqref="Z184">
    <cfRule type="cellIs" dxfId="569" priority="344" operator="greaterThan">
      <formula>1</formula>
    </cfRule>
    <cfRule type="cellIs" dxfId="568" priority="345" operator="equal">
      <formula>0</formula>
    </cfRule>
    <cfRule type="cellIs" dxfId="567" priority="346" operator="between">
      <formula>0.8</formula>
      <formula>1</formula>
    </cfRule>
    <cfRule type="cellIs" dxfId="566" priority="347" operator="between">
      <formula>0</formula>
      <formula>0.8</formula>
    </cfRule>
  </conditionalFormatting>
  <conditionalFormatting sqref="W209">
    <cfRule type="cellIs" dxfId="565" priority="445" operator="greaterThan">
      <formula>1</formula>
    </cfRule>
    <cfRule type="cellIs" dxfId="564" priority="446" operator="equal">
      <formula>0</formula>
    </cfRule>
    <cfRule type="cellIs" dxfId="563" priority="447" operator="between">
      <formula>0.8</formula>
      <formula>1</formula>
    </cfRule>
    <cfRule type="cellIs" dxfId="562" priority="448" operator="between">
      <formula>0</formula>
      <formula>0.8</formula>
    </cfRule>
  </conditionalFormatting>
  <conditionalFormatting sqref="T214">
    <cfRule type="cellIs" dxfId="561" priority="546" operator="greaterThan">
      <formula>1</formula>
    </cfRule>
    <cfRule type="cellIs" dxfId="560" priority="547" operator="equal">
      <formula>0</formula>
    </cfRule>
    <cfRule type="cellIs" dxfId="559" priority="548" operator="between">
      <formula>0.8</formula>
      <formula>1</formula>
    </cfRule>
    <cfRule type="cellIs" dxfId="558" priority="549" operator="between">
      <formula>0</formula>
      <formula>0.8</formula>
    </cfRule>
  </conditionalFormatting>
  <conditionalFormatting sqref="AF226">
    <cfRule type="cellIs" dxfId="557" priority="122" operator="greaterThan">
      <formula>1</formula>
    </cfRule>
    <cfRule type="cellIs" dxfId="556" priority="123" operator="equal">
      <formula>0</formula>
    </cfRule>
    <cfRule type="cellIs" dxfId="555" priority="124" operator="between">
      <formula>0.8</formula>
      <formula>1</formula>
    </cfRule>
    <cfRule type="cellIs" dxfId="554" priority="125" operator="between">
      <formula>0</formula>
      <formula>0.8</formula>
    </cfRule>
  </conditionalFormatting>
  <conditionalFormatting sqref="AC233">
    <cfRule type="cellIs" dxfId="553" priority="223" operator="greaterThan">
      <formula>1</formula>
    </cfRule>
    <cfRule type="cellIs" dxfId="552" priority="224" operator="equal">
      <formula>0</formula>
    </cfRule>
    <cfRule type="cellIs" dxfId="551" priority="225" operator="between">
      <formula>0.8</formula>
      <formula>1</formula>
    </cfRule>
    <cfRule type="cellIs" dxfId="550" priority="226" operator="between">
      <formula>0</formula>
      <formula>0.8</formula>
    </cfRule>
  </conditionalFormatting>
  <conditionalFormatting sqref="Z243">
    <cfRule type="cellIs" dxfId="549" priority="324" operator="greaterThan">
      <formula>1</formula>
    </cfRule>
    <cfRule type="cellIs" dxfId="548" priority="325" operator="equal">
      <formula>0</formula>
    </cfRule>
    <cfRule type="cellIs" dxfId="547" priority="326" operator="between">
      <formula>0.8</formula>
      <formula>1</formula>
    </cfRule>
    <cfRule type="cellIs" dxfId="546" priority="327" operator="between">
      <formula>0</formula>
      <formula>0.8</formula>
    </cfRule>
  </conditionalFormatting>
  <conditionalFormatting sqref="W253">
    <cfRule type="cellIs" dxfId="545" priority="425" operator="greaterThan">
      <formula>1</formula>
    </cfRule>
    <cfRule type="cellIs" dxfId="544" priority="426" operator="equal">
      <formula>0</formula>
    </cfRule>
    <cfRule type="cellIs" dxfId="543" priority="427" operator="between">
      <formula>0.8</formula>
      <formula>1</formula>
    </cfRule>
    <cfRule type="cellIs" dxfId="542" priority="428" operator="between">
      <formula>0</formula>
      <formula>0.8</formula>
    </cfRule>
  </conditionalFormatting>
  <conditionalFormatting sqref="T258">
    <cfRule type="cellIs" dxfId="541" priority="526" operator="greaterThan">
      <formula>1</formula>
    </cfRule>
    <cfRule type="cellIs" dxfId="540" priority="527" operator="equal">
      <formula>0</formula>
    </cfRule>
    <cfRule type="cellIs" dxfId="539" priority="528" operator="between">
      <formula>0.8</formula>
      <formula>1</formula>
    </cfRule>
    <cfRule type="cellIs" dxfId="538" priority="529" operator="between">
      <formula>0</formula>
      <formula>0.8</formula>
    </cfRule>
  </conditionalFormatting>
  <conditionalFormatting sqref="T136:T138 T151:T153 T225 T232 T240:T242 T250:T252 T43:T58 T5:T41 T60:T71 T73:T84 T86:T97 T99:T108 T110:T123 T167:T174 T176:T183 T185:T208 T210:T213 T215:T223 T227:T230 T234:T238 T244:T248 T254:T257 T125:T134 T140:T149 T155:T165 T259:T285">
    <cfRule type="cellIs" dxfId="537" priority="626" operator="greaterThan">
      <formula>1</formula>
    </cfRule>
    <cfRule type="cellIs" dxfId="536" priority="628" operator="equal">
      <formula>0</formula>
    </cfRule>
    <cfRule type="cellIs" dxfId="535" priority="629" operator="between">
      <formula>0.8</formula>
      <formula>1</formula>
    </cfRule>
    <cfRule type="cellIs" dxfId="534" priority="630" operator="between">
      <formula>0</formula>
      <formula>0.8</formula>
    </cfRule>
  </conditionalFormatting>
  <conditionalFormatting sqref="T5">
    <cfRule type="cellIs" dxfId="533" priority="627" operator="greaterThan">
      <formula>1</formula>
    </cfRule>
  </conditionalFormatting>
  <conditionalFormatting sqref="T224">
    <cfRule type="cellIs" dxfId="532" priority="614" operator="greaterThan">
      <formula>1</formula>
    </cfRule>
    <cfRule type="cellIs" dxfId="531" priority="615" operator="equal">
      <formula>0</formula>
    </cfRule>
    <cfRule type="cellIs" dxfId="530" priority="616" operator="between">
      <formula>0.8</formula>
      <formula>1</formula>
    </cfRule>
    <cfRule type="cellIs" dxfId="529" priority="617" operator="between">
      <formula>0</formula>
      <formula>0.8</formula>
    </cfRule>
  </conditionalFormatting>
  <conditionalFormatting sqref="T231">
    <cfRule type="cellIs" dxfId="528" priority="610" operator="greaterThan">
      <formula>1</formula>
    </cfRule>
    <cfRule type="cellIs" dxfId="527" priority="611" operator="equal">
      <formula>0</formula>
    </cfRule>
    <cfRule type="cellIs" dxfId="526" priority="612" operator="between">
      <formula>0.8</formula>
      <formula>1</formula>
    </cfRule>
    <cfRule type="cellIs" dxfId="525" priority="613" operator="between">
      <formula>0</formula>
      <formula>0.8</formula>
    </cfRule>
  </conditionalFormatting>
  <conditionalFormatting sqref="T239">
    <cfRule type="cellIs" dxfId="524" priority="606" operator="greaterThan">
      <formula>1</formula>
    </cfRule>
    <cfRule type="cellIs" dxfId="523" priority="607" operator="equal">
      <formula>0</formula>
    </cfRule>
    <cfRule type="cellIs" dxfId="522" priority="608" operator="between">
      <formula>0.8</formula>
      <formula>1</formula>
    </cfRule>
    <cfRule type="cellIs" dxfId="521" priority="609" operator="between">
      <formula>0</formula>
      <formula>0.8</formula>
    </cfRule>
  </conditionalFormatting>
  <conditionalFormatting sqref="T249">
    <cfRule type="cellIs" dxfId="520" priority="602" operator="greaterThan">
      <formula>1</formula>
    </cfRule>
    <cfRule type="cellIs" dxfId="519" priority="603" operator="equal">
      <formula>0</formula>
    </cfRule>
    <cfRule type="cellIs" dxfId="518" priority="604" operator="between">
      <formula>0.8</formula>
      <formula>1</formula>
    </cfRule>
    <cfRule type="cellIs" dxfId="517" priority="605" operator="between">
      <formula>0</formula>
      <formula>0.8</formula>
    </cfRule>
  </conditionalFormatting>
  <conditionalFormatting sqref="T59">
    <cfRule type="cellIs" dxfId="516" priority="594" operator="greaterThan">
      <formula>1</formula>
    </cfRule>
    <cfRule type="cellIs" dxfId="515" priority="595" operator="equal">
      <formula>0</formula>
    </cfRule>
    <cfRule type="cellIs" dxfId="514" priority="596" operator="between">
      <formula>0.8</formula>
      <formula>1</formula>
    </cfRule>
    <cfRule type="cellIs" dxfId="513" priority="597" operator="between">
      <formula>0</formula>
      <formula>0.8</formula>
    </cfRule>
  </conditionalFormatting>
  <conditionalFormatting sqref="T72">
    <cfRule type="cellIs" dxfId="512" priority="590" operator="greaterThan">
      <formula>1</formula>
    </cfRule>
    <cfRule type="cellIs" dxfId="511" priority="591" operator="equal">
      <formula>0</formula>
    </cfRule>
    <cfRule type="cellIs" dxfId="510" priority="592" operator="between">
      <formula>0.8</formula>
      <formula>1</formula>
    </cfRule>
    <cfRule type="cellIs" dxfId="509" priority="593" operator="between">
      <formula>0</formula>
      <formula>0.8</formula>
    </cfRule>
  </conditionalFormatting>
  <conditionalFormatting sqref="T85">
    <cfRule type="cellIs" dxfId="508" priority="586" operator="greaterThan">
      <formula>1</formula>
    </cfRule>
    <cfRule type="cellIs" dxfId="507" priority="587" operator="equal">
      <formula>0</formula>
    </cfRule>
    <cfRule type="cellIs" dxfId="506" priority="588" operator="between">
      <formula>0.8</formula>
      <formula>1</formula>
    </cfRule>
    <cfRule type="cellIs" dxfId="505" priority="589" operator="between">
      <formula>0</formula>
      <formula>0.8</formula>
    </cfRule>
  </conditionalFormatting>
  <conditionalFormatting sqref="T98">
    <cfRule type="cellIs" dxfId="504" priority="582" operator="greaterThan">
      <formula>1</formula>
    </cfRule>
    <cfRule type="cellIs" dxfId="503" priority="583" operator="equal">
      <formula>0</formula>
    </cfRule>
    <cfRule type="cellIs" dxfId="502" priority="584" operator="between">
      <formula>0.8</formula>
      <formula>1</formula>
    </cfRule>
    <cfRule type="cellIs" dxfId="501" priority="585" operator="between">
      <formula>0</formula>
      <formula>0.8</formula>
    </cfRule>
  </conditionalFormatting>
  <conditionalFormatting sqref="T109">
    <cfRule type="cellIs" dxfId="500" priority="578" operator="greaterThan">
      <formula>1</formula>
    </cfRule>
    <cfRule type="cellIs" dxfId="499" priority="579" operator="equal">
      <formula>0</formula>
    </cfRule>
    <cfRule type="cellIs" dxfId="498" priority="580" operator="between">
      <formula>0.8</formula>
      <formula>1</formula>
    </cfRule>
    <cfRule type="cellIs" dxfId="497" priority="581" operator="between">
      <formula>0</formula>
      <formula>0.8</formula>
    </cfRule>
  </conditionalFormatting>
  <conditionalFormatting sqref="T124">
    <cfRule type="cellIs" dxfId="496" priority="574" operator="greaterThan">
      <formula>1</formula>
    </cfRule>
    <cfRule type="cellIs" dxfId="495" priority="575" operator="equal">
      <formula>0</formula>
    </cfRule>
    <cfRule type="cellIs" dxfId="494" priority="576" operator="between">
      <formula>0.8</formula>
      <formula>1</formula>
    </cfRule>
    <cfRule type="cellIs" dxfId="493" priority="577" operator="between">
      <formula>0</formula>
      <formula>0.8</formula>
    </cfRule>
  </conditionalFormatting>
  <conditionalFormatting sqref="T154">
    <cfRule type="cellIs" dxfId="492" priority="566" operator="greaterThan">
      <formula>1</formula>
    </cfRule>
    <cfRule type="cellIs" dxfId="491" priority="567" operator="equal">
      <formula>0</formula>
    </cfRule>
    <cfRule type="cellIs" dxfId="490" priority="568" operator="between">
      <formula>0.8</formula>
      <formula>1</formula>
    </cfRule>
    <cfRule type="cellIs" dxfId="489" priority="569" operator="between">
      <formula>0</formula>
      <formula>0.8</formula>
    </cfRule>
  </conditionalFormatting>
  <conditionalFormatting sqref="T166">
    <cfRule type="cellIs" dxfId="488" priority="562" operator="greaterThan">
      <formula>1</formula>
    </cfRule>
    <cfRule type="cellIs" dxfId="487" priority="563" operator="equal">
      <formula>0</formula>
    </cfRule>
    <cfRule type="cellIs" dxfId="486" priority="564" operator="between">
      <formula>0.8</formula>
      <formula>1</formula>
    </cfRule>
    <cfRule type="cellIs" dxfId="485" priority="565" operator="between">
      <formula>0</formula>
      <formula>0.8</formula>
    </cfRule>
  </conditionalFormatting>
  <conditionalFormatting sqref="T175">
    <cfRule type="cellIs" dxfId="484" priority="558" operator="greaterThan">
      <formula>1</formula>
    </cfRule>
    <cfRule type="cellIs" dxfId="483" priority="559" operator="equal">
      <formula>0</formula>
    </cfRule>
    <cfRule type="cellIs" dxfId="482" priority="560" operator="between">
      <formula>0.8</formula>
      <formula>1</formula>
    </cfRule>
    <cfRule type="cellIs" dxfId="481" priority="561" operator="between">
      <formula>0</formula>
      <formula>0.8</formula>
    </cfRule>
  </conditionalFormatting>
  <conditionalFormatting sqref="T184">
    <cfRule type="cellIs" dxfId="480" priority="554" operator="greaterThan">
      <formula>1</formula>
    </cfRule>
    <cfRule type="cellIs" dxfId="479" priority="555" operator="equal">
      <formula>0</formula>
    </cfRule>
    <cfRule type="cellIs" dxfId="478" priority="556" operator="between">
      <formula>0.8</formula>
      <formula>1</formula>
    </cfRule>
    <cfRule type="cellIs" dxfId="477" priority="557" operator="between">
      <formula>0</formula>
      <formula>0.8</formula>
    </cfRule>
  </conditionalFormatting>
  <conditionalFormatting sqref="T209">
    <cfRule type="cellIs" dxfId="476" priority="550" operator="greaterThan">
      <formula>1</formula>
    </cfRule>
    <cfRule type="cellIs" dxfId="475" priority="551" operator="equal">
      <formula>0</formula>
    </cfRule>
    <cfRule type="cellIs" dxfId="474" priority="552" operator="between">
      <formula>0.8</formula>
      <formula>1</formula>
    </cfRule>
    <cfRule type="cellIs" dxfId="473" priority="553" operator="between">
      <formula>0</formula>
      <formula>0.8</formula>
    </cfRule>
  </conditionalFormatting>
  <conditionalFormatting sqref="T226">
    <cfRule type="cellIs" dxfId="472" priority="542" operator="greaterThan">
      <formula>1</formula>
    </cfRule>
    <cfRule type="cellIs" dxfId="471" priority="543" operator="equal">
      <formula>0</formula>
    </cfRule>
    <cfRule type="cellIs" dxfId="470" priority="544" operator="between">
      <formula>0.8</formula>
      <formula>1</formula>
    </cfRule>
    <cfRule type="cellIs" dxfId="469" priority="545" operator="between">
      <formula>0</formula>
      <formula>0.8</formula>
    </cfRule>
  </conditionalFormatting>
  <conditionalFormatting sqref="T233">
    <cfRule type="cellIs" dxfId="468" priority="538" operator="greaterThan">
      <formula>1</formula>
    </cfRule>
    <cfRule type="cellIs" dxfId="467" priority="539" operator="equal">
      <formula>0</formula>
    </cfRule>
    <cfRule type="cellIs" dxfId="466" priority="540" operator="between">
      <formula>0.8</formula>
      <formula>1</formula>
    </cfRule>
    <cfRule type="cellIs" dxfId="465" priority="541" operator="between">
      <formula>0</formula>
      <formula>0.8</formula>
    </cfRule>
  </conditionalFormatting>
  <conditionalFormatting sqref="T243">
    <cfRule type="cellIs" dxfId="464" priority="534" operator="greaterThan">
      <formula>1</formula>
    </cfRule>
    <cfRule type="cellIs" dxfId="463" priority="535" operator="equal">
      <formula>0</formula>
    </cfRule>
    <cfRule type="cellIs" dxfId="462" priority="536" operator="between">
      <formula>0.8</formula>
      <formula>1</formula>
    </cfRule>
    <cfRule type="cellIs" dxfId="461" priority="537" operator="between">
      <formula>0</formula>
      <formula>0.8</formula>
    </cfRule>
  </conditionalFormatting>
  <conditionalFormatting sqref="T253">
    <cfRule type="cellIs" dxfId="460" priority="530" operator="greaterThan">
      <formula>1</formula>
    </cfRule>
    <cfRule type="cellIs" dxfId="459" priority="531" operator="equal">
      <formula>0</formula>
    </cfRule>
    <cfRule type="cellIs" dxfId="458" priority="532" operator="between">
      <formula>0.8</formula>
      <formula>1</formula>
    </cfRule>
    <cfRule type="cellIs" dxfId="457" priority="533" operator="between">
      <formula>0</formula>
      <formula>0.8</formula>
    </cfRule>
  </conditionalFormatting>
  <conditionalFormatting sqref="W136:W138 W151:W153 W225 W232 W240:W242 W250:W252 W43:W58 W5:W41 W60:W71 W73:W84 W86:W97 W99:W108 W110:W123 W167:W174 W176:W183 W185:W208 W210:W213 W215:W223 W227:W230 W234:W238 W244:W248 W254:W257 W125:W134 W140:W149 W155:W165 W259:W285">
    <cfRule type="cellIs" dxfId="456" priority="521" operator="greaterThan">
      <formula>1</formula>
    </cfRule>
    <cfRule type="cellIs" dxfId="455" priority="523" operator="equal">
      <formula>0</formula>
    </cfRule>
    <cfRule type="cellIs" dxfId="454" priority="524" operator="between">
      <formula>0.8</formula>
      <formula>1</formula>
    </cfRule>
    <cfRule type="cellIs" dxfId="453" priority="525" operator="between">
      <formula>0</formula>
      <formula>0.8</formula>
    </cfRule>
  </conditionalFormatting>
  <conditionalFormatting sqref="W5">
    <cfRule type="cellIs" dxfId="452" priority="522" operator="greaterThan">
      <formula>1</formula>
    </cfRule>
  </conditionalFormatting>
  <conditionalFormatting sqref="W135">
    <cfRule type="cellIs" dxfId="451" priority="517" operator="greaterThan">
      <formula>1</formula>
    </cfRule>
    <cfRule type="cellIs" dxfId="450" priority="518" operator="equal">
      <formula>0</formula>
    </cfRule>
    <cfRule type="cellIs" dxfId="449" priority="519" operator="between">
      <formula>0.8</formula>
      <formula>1</formula>
    </cfRule>
    <cfRule type="cellIs" dxfId="448" priority="520" operator="between">
      <formula>0</formula>
      <formula>0.8</formula>
    </cfRule>
  </conditionalFormatting>
  <conditionalFormatting sqref="W150">
    <cfRule type="cellIs" dxfId="447" priority="513" operator="greaterThan">
      <formula>1</formula>
    </cfRule>
    <cfRule type="cellIs" dxfId="446" priority="514" operator="equal">
      <formula>0</formula>
    </cfRule>
    <cfRule type="cellIs" dxfId="445" priority="515" operator="between">
      <formula>0.8</formula>
      <formula>1</formula>
    </cfRule>
    <cfRule type="cellIs" dxfId="444" priority="516" operator="between">
      <formula>0</formula>
      <formula>0.8</formula>
    </cfRule>
  </conditionalFormatting>
  <conditionalFormatting sqref="W224">
    <cfRule type="cellIs" dxfId="443" priority="509" operator="greaterThan">
      <formula>1</formula>
    </cfRule>
    <cfRule type="cellIs" dxfId="442" priority="510" operator="equal">
      <formula>0</formula>
    </cfRule>
    <cfRule type="cellIs" dxfId="441" priority="511" operator="between">
      <formula>0.8</formula>
      <formula>1</formula>
    </cfRule>
    <cfRule type="cellIs" dxfId="440" priority="512" operator="between">
      <formula>0</formula>
      <formula>0.8</formula>
    </cfRule>
  </conditionalFormatting>
  <conditionalFormatting sqref="W231">
    <cfRule type="cellIs" dxfId="439" priority="505" operator="greaterThan">
      <formula>1</formula>
    </cfRule>
    <cfRule type="cellIs" dxfId="438" priority="506" operator="equal">
      <formula>0</formula>
    </cfRule>
    <cfRule type="cellIs" dxfId="437" priority="507" operator="between">
      <formula>0.8</formula>
      <formula>1</formula>
    </cfRule>
    <cfRule type="cellIs" dxfId="436" priority="508" operator="between">
      <formula>0</formula>
      <formula>0.8</formula>
    </cfRule>
  </conditionalFormatting>
  <conditionalFormatting sqref="W239">
    <cfRule type="cellIs" dxfId="435" priority="501" operator="greaterThan">
      <formula>1</formula>
    </cfRule>
    <cfRule type="cellIs" dxfId="434" priority="502" operator="equal">
      <formula>0</formula>
    </cfRule>
    <cfRule type="cellIs" dxfId="433" priority="503" operator="between">
      <formula>0.8</formula>
      <formula>1</formula>
    </cfRule>
    <cfRule type="cellIs" dxfId="432" priority="504" operator="between">
      <formula>0</formula>
      <formula>0.8</formula>
    </cfRule>
  </conditionalFormatting>
  <conditionalFormatting sqref="W42">
    <cfRule type="cellIs" dxfId="431" priority="493" operator="greaterThan">
      <formula>1</formula>
    </cfRule>
    <cfRule type="cellIs" dxfId="430" priority="494" operator="equal">
      <formula>0</formula>
    </cfRule>
    <cfRule type="cellIs" dxfId="429" priority="495" operator="between">
      <formula>0.8</formula>
      <formula>1</formula>
    </cfRule>
    <cfRule type="cellIs" dxfId="428" priority="496" operator="between">
      <formula>0</formula>
      <formula>0.8</formula>
    </cfRule>
  </conditionalFormatting>
  <conditionalFormatting sqref="W59">
    <cfRule type="cellIs" dxfId="427" priority="489" operator="greaterThan">
      <formula>1</formula>
    </cfRule>
    <cfRule type="cellIs" dxfId="426" priority="490" operator="equal">
      <formula>0</formula>
    </cfRule>
    <cfRule type="cellIs" dxfId="425" priority="491" operator="between">
      <formula>0.8</formula>
      <formula>1</formula>
    </cfRule>
    <cfRule type="cellIs" dxfId="424" priority="492" operator="between">
      <formula>0</formula>
      <formula>0.8</formula>
    </cfRule>
  </conditionalFormatting>
  <conditionalFormatting sqref="W72">
    <cfRule type="cellIs" dxfId="423" priority="485" operator="greaterThan">
      <formula>1</formula>
    </cfRule>
    <cfRule type="cellIs" dxfId="422" priority="486" operator="equal">
      <formula>0</formula>
    </cfRule>
    <cfRule type="cellIs" dxfId="421" priority="487" operator="between">
      <formula>0.8</formula>
      <formula>1</formula>
    </cfRule>
    <cfRule type="cellIs" dxfId="420" priority="488" operator="between">
      <formula>0</formula>
      <formula>0.8</formula>
    </cfRule>
  </conditionalFormatting>
  <conditionalFormatting sqref="W85">
    <cfRule type="cellIs" dxfId="419" priority="481" operator="greaterThan">
      <formula>1</formula>
    </cfRule>
    <cfRule type="cellIs" dxfId="418" priority="482" operator="equal">
      <formula>0</formula>
    </cfRule>
    <cfRule type="cellIs" dxfId="417" priority="483" operator="between">
      <formula>0.8</formula>
      <formula>1</formula>
    </cfRule>
    <cfRule type="cellIs" dxfId="416" priority="484" operator="between">
      <formula>0</formula>
      <formula>0.8</formula>
    </cfRule>
  </conditionalFormatting>
  <conditionalFormatting sqref="W98">
    <cfRule type="cellIs" dxfId="415" priority="477" operator="greaterThan">
      <formula>1</formula>
    </cfRule>
    <cfRule type="cellIs" dxfId="414" priority="478" operator="equal">
      <formula>0</formula>
    </cfRule>
    <cfRule type="cellIs" dxfId="413" priority="479" operator="between">
      <formula>0.8</formula>
      <formula>1</formula>
    </cfRule>
    <cfRule type="cellIs" dxfId="412" priority="480" operator="between">
      <formula>0</formula>
      <formula>0.8</formula>
    </cfRule>
  </conditionalFormatting>
  <conditionalFormatting sqref="W109">
    <cfRule type="cellIs" dxfId="411" priority="473" operator="greaterThan">
      <formula>1</formula>
    </cfRule>
    <cfRule type="cellIs" dxfId="410" priority="474" operator="equal">
      <formula>0</formula>
    </cfRule>
    <cfRule type="cellIs" dxfId="409" priority="475" operator="between">
      <formula>0.8</formula>
      <formula>1</formula>
    </cfRule>
    <cfRule type="cellIs" dxfId="408" priority="476" operator="between">
      <formula>0</formula>
      <formula>0.8</formula>
    </cfRule>
  </conditionalFormatting>
  <conditionalFormatting sqref="W139">
    <cfRule type="cellIs" dxfId="407" priority="465" operator="greaterThan">
      <formula>1</formula>
    </cfRule>
    <cfRule type="cellIs" dxfId="406" priority="466" operator="equal">
      <formula>0</formula>
    </cfRule>
    <cfRule type="cellIs" dxfId="405" priority="467" operator="between">
      <formula>0.8</formula>
      <formula>1</formula>
    </cfRule>
    <cfRule type="cellIs" dxfId="404" priority="468" operator="between">
      <formula>0</formula>
      <formula>0.8</formula>
    </cfRule>
  </conditionalFormatting>
  <conditionalFormatting sqref="W154">
    <cfRule type="cellIs" dxfId="403" priority="461" operator="greaterThan">
      <formula>1</formula>
    </cfRule>
    <cfRule type="cellIs" dxfId="402" priority="462" operator="equal">
      <formula>0</formula>
    </cfRule>
    <cfRule type="cellIs" dxfId="401" priority="463" operator="between">
      <formula>0.8</formula>
      <formula>1</formula>
    </cfRule>
    <cfRule type="cellIs" dxfId="400" priority="464" operator="between">
      <formula>0</formula>
      <formula>0.8</formula>
    </cfRule>
  </conditionalFormatting>
  <conditionalFormatting sqref="W166">
    <cfRule type="cellIs" dxfId="399" priority="457" operator="greaterThan">
      <formula>1</formula>
    </cfRule>
    <cfRule type="cellIs" dxfId="398" priority="458" operator="equal">
      <formula>0</formula>
    </cfRule>
    <cfRule type="cellIs" dxfId="397" priority="459" operator="between">
      <formula>0.8</formula>
      <formula>1</formula>
    </cfRule>
    <cfRule type="cellIs" dxfId="396" priority="460" operator="between">
      <formula>0</formula>
      <formula>0.8</formula>
    </cfRule>
  </conditionalFormatting>
  <conditionalFormatting sqref="W175">
    <cfRule type="cellIs" dxfId="395" priority="453" operator="greaterThan">
      <formula>1</formula>
    </cfRule>
    <cfRule type="cellIs" dxfId="394" priority="454" operator="equal">
      <formula>0</formula>
    </cfRule>
    <cfRule type="cellIs" dxfId="393" priority="455" operator="between">
      <formula>0.8</formula>
      <formula>1</formula>
    </cfRule>
    <cfRule type="cellIs" dxfId="392" priority="456" operator="between">
      <formula>0</formula>
      <formula>0.8</formula>
    </cfRule>
  </conditionalFormatting>
  <conditionalFormatting sqref="W184">
    <cfRule type="cellIs" dxfId="391" priority="449" operator="greaterThan">
      <formula>1</formula>
    </cfRule>
    <cfRule type="cellIs" dxfId="390" priority="450" operator="equal">
      <formula>0</formula>
    </cfRule>
    <cfRule type="cellIs" dxfId="389" priority="451" operator="between">
      <formula>0.8</formula>
      <formula>1</formula>
    </cfRule>
    <cfRule type="cellIs" dxfId="388" priority="452" operator="between">
      <formula>0</formula>
      <formula>0.8</formula>
    </cfRule>
  </conditionalFormatting>
  <conditionalFormatting sqref="W214">
    <cfRule type="cellIs" dxfId="387" priority="441" operator="greaterThan">
      <formula>1</formula>
    </cfRule>
    <cfRule type="cellIs" dxfId="386" priority="442" operator="equal">
      <formula>0</formula>
    </cfRule>
    <cfRule type="cellIs" dxfId="385" priority="443" operator="between">
      <formula>0.8</formula>
      <formula>1</formula>
    </cfRule>
    <cfRule type="cellIs" dxfId="384" priority="444" operator="between">
      <formula>0</formula>
      <formula>0.8</formula>
    </cfRule>
  </conditionalFormatting>
  <conditionalFormatting sqref="W226">
    <cfRule type="cellIs" dxfId="383" priority="437" operator="greaterThan">
      <formula>1</formula>
    </cfRule>
    <cfRule type="cellIs" dxfId="382" priority="438" operator="equal">
      <formula>0</formula>
    </cfRule>
    <cfRule type="cellIs" dxfId="381" priority="439" operator="between">
      <formula>0.8</formula>
      <formula>1</formula>
    </cfRule>
    <cfRule type="cellIs" dxfId="380" priority="440" operator="between">
      <formula>0</formula>
      <formula>0.8</formula>
    </cfRule>
  </conditionalFormatting>
  <conditionalFormatting sqref="W233">
    <cfRule type="cellIs" dxfId="379" priority="433" operator="greaterThan">
      <formula>1</formula>
    </cfRule>
    <cfRule type="cellIs" dxfId="378" priority="434" operator="equal">
      <formula>0</formula>
    </cfRule>
    <cfRule type="cellIs" dxfId="377" priority="435" operator="between">
      <formula>0.8</formula>
      <formula>1</formula>
    </cfRule>
    <cfRule type="cellIs" dxfId="376" priority="436" operator="between">
      <formula>0</formula>
      <formula>0.8</formula>
    </cfRule>
  </conditionalFormatting>
  <conditionalFormatting sqref="W243">
    <cfRule type="cellIs" dxfId="375" priority="429" operator="greaterThan">
      <formula>1</formula>
    </cfRule>
    <cfRule type="cellIs" dxfId="374" priority="430" operator="equal">
      <formula>0</formula>
    </cfRule>
    <cfRule type="cellIs" dxfId="373" priority="431" operator="between">
      <formula>0.8</formula>
      <formula>1</formula>
    </cfRule>
    <cfRule type="cellIs" dxfId="372" priority="432" operator="between">
      <formula>0</formula>
      <formula>0.8</formula>
    </cfRule>
  </conditionalFormatting>
  <conditionalFormatting sqref="W258">
    <cfRule type="cellIs" dxfId="371" priority="421" operator="greaterThan">
      <formula>1</formula>
    </cfRule>
    <cfRule type="cellIs" dxfId="370" priority="422" operator="equal">
      <formula>0</formula>
    </cfRule>
    <cfRule type="cellIs" dxfId="369" priority="423" operator="between">
      <formula>0.8</formula>
      <formula>1</formula>
    </cfRule>
    <cfRule type="cellIs" dxfId="368" priority="424" operator="between">
      <formula>0</formula>
      <formula>0.8</formula>
    </cfRule>
  </conditionalFormatting>
  <conditionalFormatting sqref="Z136:Z138 Z151:Z153 Z225 Z232 Z240:Z242 Z250:Z252 Z43:Z58 Z5:Z41 Z60:Z71 Z73:Z84 Z86:Z97 Z99:Z108 Z110:Z123 Z167:Z174 Z176:Z183 Z185:Z208 Z210:Z213 Z215:Z223 Z227:Z230 Z234:Z238 Z244:Z248 Z254:Z257 Z125:Z134 Z140:Z149 Z155:Z165 Z259:Z285">
    <cfRule type="cellIs" dxfId="367" priority="416" operator="greaterThan">
      <formula>1</formula>
    </cfRule>
    <cfRule type="cellIs" dxfId="366" priority="418" operator="equal">
      <formula>0</formula>
    </cfRule>
    <cfRule type="cellIs" dxfId="365" priority="419" operator="between">
      <formula>0.8</formula>
      <formula>1</formula>
    </cfRule>
    <cfRule type="cellIs" dxfId="364" priority="420" operator="between">
      <formula>0</formula>
      <formula>0.8</formula>
    </cfRule>
  </conditionalFormatting>
  <conditionalFormatting sqref="Z5">
    <cfRule type="cellIs" dxfId="363" priority="417" operator="greaterThan">
      <formula>1</formula>
    </cfRule>
  </conditionalFormatting>
  <conditionalFormatting sqref="Z135">
    <cfRule type="cellIs" dxfId="362" priority="412" operator="greaterThan">
      <formula>1</formula>
    </cfRule>
    <cfRule type="cellIs" dxfId="361" priority="413" operator="equal">
      <formula>0</formula>
    </cfRule>
    <cfRule type="cellIs" dxfId="360" priority="414" operator="between">
      <formula>0.8</formula>
      <formula>1</formula>
    </cfRule>
    <cfRule type="cellIs" dxfId="359" priority="415" operator="between">
      <formula>0</formula>
      <formula>0.8</formula>
    </cfRule>
  </conditionalFormatting>
  <conditionalFormatting sqref="Z150">
    <cfRule type="cellIs" dxfId="358" priority="408" operator="greaterThan">
      <formula>1</formula>
    </cfRule>
    <cfRule type="cellIs" dxfId="357" priority="409" operator="equal">
      <formula>0</formula>
    </cfRule>
    <cfRule type="cellIs" dxfId="356" priority="410" operator="between">
      <formula>0.8</formula>
      <formula>1</formula>
    </cfRule>
    <cfRule type="cellIs" dxfId="355" priority="411" operator="between">
      <formula>0</formula>
      <formula>0.8</formula>
    </cfRule>
  </conditionalFormatting>
  <conditionalFormatting sqref="Z224">
    <cfRule type="cellIs" dxfId="354" priority="404" operator="greaterThan">
      <formula>1</formula>
    </cfRule>
    <cfRule type="cellIs" dxfId="353" priority="405" operator="equal">
      <formula>0</formula>
    </cfRule>
    <cfRule type="cellIs" dxfId="352" priority="406" operator="between">
      <formula>0.8</formula>
      <formula>1</formula>
    </cfRule>
    <cfRule type="cellIs" dxfId="351" priority="407" operator="between">
      <formula>0</formula>
      <formula>0.8</formula>
    </cfRule>
  </conditionalFormatting>
  <conditionalFormatting sqref="Z231">
    <cfRule type="cellIs" dxfId="350" priority="400" operator="greaterThan">
      <formula>1</formula>
    </cfRule>
    <cfRule type="cellIs" dxfId="349" priority="401" operator="equal">
      <formula>0</formula>
    </cfRule>
    <cfRule type="cellIs" dxfId="348" priority="402" operator="between">
      <formula>0.8</formula>
      <formula>1</formula>
    </cfRule>
    <cfRule type="cellIs" dxfId="347" priority="403" operator="between">
      <formula>0</formula>
      <formula>0.8</formula>
    </cfRule>
  </conditionalFormatting>
  <conditionalFormatting sqref="Z249">
    <cfRule type="cellIs" dxfId="346" priority="392" operator="greaterThan">
      <formula>1</formula>
    </cfRule>
    <cfRule type="cellIs" dxfId="345" priority="393" operator="equal">
      <formula>0</formula>
    </cfRule>
    <cfRule type="cellIs" dxfId="344" priority="394" operator="between">
      <formula>0.8</formula>
      <formula>1</formula>
    </cfRule>
    <cfRule type="cellIs" dxfId="343" priority="395" operator="between">
      <formula>0</formula>
      <formula>0.8</formula>
    </cfRule>
  </conditionalFormatting>
  <conditionalFormatting sqref="Z42">
    <cfRule type="cellIs" dxfId="342" priority="388" operator="greaterThan">
      <formula>1</formula>
    </cfRule>
    <cfRule type="cellIs" dxfId="341" priority="389" operator="equal">
      <formula>0</formula>
    </cfRule>
    <cfRule type="cellIs" dxfId="340" priority="390" operator="between">
      <formula>0.8</formula>
      <formula>1</formula>
    </cfRule>
    <cfRule type="cellIs" dxfId="339" priority="391" operator="between">
      <formula>0</formula>
      <formula>0.8</formula>
    </cfRule>
  </conditionalFormatting>
  <conditionalFormatting sqref="Z59">
    <cfRule type="cellIs" dxfId="338" priority="384" operator="greaterThan">
      <formula>1</formula>
    </cfRule>
    <cfRule type="cellIs" dxfId="337" priority="385" operator="equal">
      <formula>0</formula>
    </cfRule>
    <cfRule type="cellIs" dxfId="336" priority="386" operator="between">
      <formula>0.8</formula>
      <formula>1</formula>
    </cfRule>
    <cfRule type="cellIs" dxfId="335" priority="387" operator="between">
      <formula>0</formula>
      <formula>0.8</formula>
    </cfRule>
  </conditionalFormatting>
  <conditionalFormatting sqref="Z72">
    <cfRule type="cellIs" dxfId="334" priority="380" operator="greaterThan">
      <formula>1</formula>
    </cfRule>
    <cfRule type="cellIs" dxfId="333" priority="381" operator="equal">
      <formula>0</formula>
    </cfRule>
    <cfRule type="cellIs" dxfId="332" priority="382" operator="between">
      <formula>0.8</formula>
      <formula>1</formula>
    </cfRule>
    <cfRule type="cellIs" dxfId="331" priority="383" operator="between">
      <formula>0</formula>
      <formula>0.8</formula>
    </cfRule>
  </conditionalFormatting>
  <conditionalFormatting sqref="Z85">
    <cfRule type="cellIs" dxfId="330" priority="376" operator="greaterThan">
      <formula>1</formula>
    </cfRule>
    <cfRule type="cellIs" dxfId="329" priority="377" operator="equal">
      <formula>0</formula>
    </cfRule>
    <cfRule type="cellIs" dxfId="328" priority="378" operator="between">
      <formula>0.8</formula>
      <formula>1</formula>
    </cfRule>
    <cfRule type="cellIs" dxfId="327" priority="379" operator="between">
      <formula>0</formula>
      <formula>0.8</formula>
    </cfRule>
  </conditionalFormatting>
  <conditionalFormatting sqref="Z98">
    <cfRule type="cellIs" dxfId="326" priority="372" operator="greaterThan">
      <formula>1</formula>
    </cfRule>
    <cfRule type="cellIs" dxfId="325" priority="373" operator="equal">
      <formula>0</formula>
    </cfRule>
    <cfRule type="cellIs" dxfId="324" priority="374" operator="between">
      <formula>0.8</formula>
      <formula>1</formula>
    </cfRule>
    <cfRule type="cellIs" dxfId="323" priority="375" operator="between">
      <formula>0</formula>
      <formula>0.8</formula>
    </cfRule>
  </conditionalFormatting>
  <conditionalFormatting sqref="Z124">
    <cfRule type="cellIs" dxfId="322" priority="364" operator="greaterThan">
      <formula>1</formula>
    </cfRule>
    <cfRule type="cellIs" dxfId="321" priority="365" operator="equal">
      <formula>0</formula>
    </cfRule>
    <cfRule type="cellIs" dxfId="320" priority="366" operator="between">
      <formula>0.8</formula>
      <formula>1</formula>
    </cfRule>
    <cfRule type="cellIs" dxfId="319" priority="367" operator="between">
      <formula>0</formula>
      <formula>0.8</formula>
    </cfRule>
  </conditionalFormatting>
  <conditionalFormatting sqref="Z139">
    <cfRule type="cellIs" dxfId="318" priority="360" operator="greaterThan">
      <formula>1</formula>
    </cfRule>
    <cfRule type="cellIs" dxfId="317" priority="361" operator="equal">
      <formula>0</formula>
    </cfRule>
    <cfRule type="cellIs" dxfId="316" priority="362" operator="between">
      <formula>0.8</formula>
      <formula>1</formula>
    </cfRule>
    <cfRule type="cellIs" dxfId="315" priority="363" operator="between">
      <formula>0</formula>
      <formula>0.8</formula>
    </cfRule>
  </conditionalFormatting>
  <conditionalFormatting sqref="Z154">
    <cfRule type="cellIs" dxfId="314" priority="356" operator="greaterThan">
      <formula>1</formula>
    </cfRule>
    <cfRule type="cellIs" dxfId="313" priority="357" operator="equal">
      <formula>0</formula>
    </cfRule>
    <cfRule type="cellIs" dxfId="312" priority="358" operator="between">
      <formula>0.8</formula>
      <formula>1</formula>
    </cfRule>
    <cfRule type="cellIs" dxfId="311" priority="359" operator="between">
      <formula>0</formula>
      <formula>0.8</formula>
    </cfRule>
  </conditionalFormatting>
  <conditionalFormatting sqref="Z166">
    <cfRule type="cellIs" dxfId="310" priority="352" operator="greaterThan">
      <formula>1</formula>
    </cfRule>
    <cfRule type="cellIs" dxfId="309" priority="353" operator="equal">
      <formula>0</formula>
    </cfRule>
    <cfRule type="cellIs" dxfId="308" priority="354" operator="between">
      <formula>0.8</formula>
      <formula>1</formula>
    </cfRule>
    <cfRule type="cellIs" dxfId="307" priority="355" operator="between">
      <formula>0</formula>
      <formula>0.8</formula>
    </cfRule>
  </conditionalFormatting>
  <conditionalFormatting sqref="Z175">
    <cfRule type="cellIs" dxfId="306" priority="348" operator="greaterThan">
      <formula>1</formula>
    </cfRule>
    <cfRule type="cellIs" dxfId="305" priority="349" operator="equal">
      <formula>0</formula>
    </cfRule>
    <cfRule type="cellIs" dxfId="304" priority="350" operator="between">
      <formula>0.8</formula>
      <formula>1</formula>
    </cfRule>
    <cfRule type="cellIs" dxfId="303" priority="351" operator="between">
      <formula>0</formula>
      <formula>0.8</formula>
    </cfRule>
  </conditionalFormatting>
  <conditionalFormatting sqref="Z209">
    <cfRule type="cellIs" dxfId="302" priority="340" operator="greaterThan">
      <formula>1</formula>
    </cfRule>
    <cfRule type="cellIs" dxfId="301" priority="341" operator="equal">
      <formula>0</formula>
    </cfRule>
    <cfRule type="cellIs" dxfId="300" priority="342" operator="between">
      <formula>0.8</formula>
      <formula>1</formula>
    </cfRule>
    <cfRule type="cellIs" dxfId="299" priority="343" operator="between">
      <formula>0</formula>
      <formula>0.8</formula>
    </cfRule>
  </conditionalFormatting>
  <conditionalFormatting sqref="Z214">
    <cfRule type="cellIs" dxfId="298" priority="336" operator="greaterThan">
      <formula>1</formula>
    </cfRule>
    <cfRule type="cellIs" dxfId="297" priority="337" operator="equal">
      <formula>0</formula>
    </cfRule>
    <cfRule type="cellIs" dxfId="296" priority="338" operator="between">
      <formula>0.8</formula>
      <formula>1</formula>
    </cfRule>
    <cfRule type="cellIs" dxfId="295" priority="339" operator="between">
      <formula>0</formula>
      <formula>0.8</formula>
    </cfRule>
  </conditionalFormatting>
  <conditionalFormatting sqref="Z226">
    <cfRule type="cellIs" dxfId="294" priority="332" operator="greaterThan">
      <formula>1</formula>
    </cfRule>
    <cfRule type="cellIs" dxfId="293" priority="333" operator="equal">
      <formula>0</formula>
    </cfRule>
    <cfRule type="cellIs" dxfId="292" priority="334" operator="between">
      <formula>0.8</formula>
      <formula>1</formula>
    </cfRule>
    <cfRule type="cellIs" dxfId="291" priority="335" operator="between">
      <formula>0</formula>
      <formula>0.8</formula>
    </cfRule>
  </conditionalFormatting>
  <conditionalFormatting sqref="Z233">
    <cfRule type="cellIs" dxfId="290" priority="328" operator="greaterThan">
      <formula>1</formula>
    </cfRule>
    <cfRule type="cellIs" dxfId="289" priority="329" operator="equal">
      <formula>0</formula>
    </cfRule>
    <cfRule type="cellIs" dxfId="288" priority="330" operator="between">
      <formula>0.8</formula>
      <formula>1</formula>
    </cfRule>
    <cfRule type="cellIs" dxfId="287" priority="331" operator="between">
      <formula>0</formula>
      <formula>0.8</formula>
    </cfRule>
  </conditionalFormatting>
  <conditionalFormatting sqref="Z253">
    <cfRule type="cellIs" dxfId="286" priority="320" operator="greaterThan">
      <formula>1</formula>
    </cfRule>
    <cfRule type="cellIs" dxfId="285" priority="321" operator="equal">
      <formula>0</formula>
    </cfRule>
    <cfRule type="cellIs" dxfId="284" priority="322" operator="between">
      <formula>0.8</formula>
      <formula>1</formula>
    </cfRule>
    <cfRule type="cellIs" dxfId="283" priority="323" operator="between">
      <formula>0</formula>
      <formula>0.8</formula>
    </cfRule>
  </conditionalFormatting>
  <conditionalFormatting sqref="Z258">
    <cfRule type="cellIs" dxfId="282" priority="316" operator="greaterThan">
      <formula>1</formula>
    </cfRule>
    <cfRule type="cellIs" dxfId="281" priority="317" operator="equal">
      <formula>0</formula>
    </cfRule>
    <cfRule type="cellIs" dxfId="280" priority="318" operator="between">
      <formula>0.8</formula>
      <formula>1</formula>
    </cfRule>
    <cfRule type="cellIs" dxfId="279" priority="319" operator="between">
      <formula>0</formula>
      <formula>0.8</formula>
    </cfRule>
  </conditionalFormatting>
  <conditionalFormatting sqref="AC136:AC138 AC151:AC153 AC225 AC232 AC240:AC242 AC250:AC252 AC43:AC58 AC5:AC41 AC60:AC71 AC73:AC84 AC86:AC97 AC99:AC108 AC110:AC123 AC167:AC174 AC176:AC183 AC185:AC208 AC210:AC213 AC215:AC223 AC227:AC230 AC234:AC238 AC244:AC248 AC254:AC257 AC125:AC134 AC140:AC149 AC155:AC165 AC259:AC285">
    <cfRule type="cellIs" dxfId="278" priority="311" operator="greaterThan">
      <formula>1</formula>
    </cfRule>
    <cfRule type="cellIs" dxfId="277" priority="313" operator="equal">
      <formula>0</formula>
    </cfRule>
    <cfRule type="cellIs" dxfId="276" priority="314" operator="between">
      <formula>0.8</formula>
      <formula>1</formula>
    </cfRule>
    <cfRule type="cellIs" dxfId="275" priority="315" operator="between">
      <formula>0</formula>
      <formula>0.8</formula>
    </cfRule>
  </conditionalFormatting>
  <conditionalFormatting sqref="AC5">
    <cfRule type="cellIs" dxfId="274" priority="312" operator="greaterThan">
      <formula>1</formula>
    </cfRule>
  </conditionalFormatting>
  <conditionalFormatting sqref="AC135">
    <cfRule type="cellIs" dxfId="273" priority="307" operator="greaterThan">
      <formula>1</formula>
    </cfRule>
    <cfRule type="cellIs" dxfId="272" priority="308" operator="equal">
      <formula>0</formula>
    </cfRule>
    <cfRule type="cellIs" dxfId="271" priority="309" operator="between">
      <formula>0.8</formula>
      <formula>1</formula>
    </cfRule>
    <cfRule type="cellIs" dxfId="270" priority="310" operator="between">
      <formula>0</formula>
      <formula>0.8</formula>
    </cfRule>
  </conditionalFormatting>
  <conditionalFormatting sqref="AC150">
    <cfRule type="cellIs" dxfId="269" priority="303" operator="greaterThan">
      <formula>1</formula>
    </cfRule>
    <cfRule type="cellIs" dxfId="268" priority="304" operator="equal">
      <formula>0</formula>
    </cfRule>
    <cfRule type="cellIs" dxfId="267" priority="305" operator="between">
      <formula>0.8</formula>
      <formula>1</formula>
    </cfRule>
    <cfRule type="cellIs" dxfId="266" priority="306" operator="between">
      <formula>0</formula>
      <formula>0.8</formula>
    </cfRule>
  </conditionalFormatting>
  <conditionalFormatting sqref="AC224">
    <cfRule type="cellIs" dxfId="265" priority="299" operator="greaterThan">
      <formula>1</formula>
    </cfRule>
    <cfRule type="cellIs" dxfId="264" priority="300" operator="equal">
      <formula>0</formula>
    </cfRule>
    <cfRule type="cellIs" dxfId="263" priority="301" operator="between">
      <formula>0.8</formula>
      <formula>1</formula>
    </cfRule>
    <cfRule type="cellIs" dxfId="262" priority="302" operator="between">
      <formula>0</formula>
      <formula>0.8</formula>
    </cfRule>
  </conditionalFormatting>
  <conditionalFormatting sqref="AC239">
    <cfRule type="cellIs" dxfId="261" priority="291" operator="greaterThan">
      <formula>1</formula>
    </cfRule>
    <cfRule type="cellIs" dxfId="260" priority="292" operator="equal">
      <formula>0</formula>
    </cfRule>
    <cfRule type="cellIs" dxfId="259" priority="293" operator="between">
      <formula>0.8</formula>
      <formula>1</formula>
    </cfRule>
    <cfRule type="cellIs" dxfId="258" priority="294" operator="between">
      <formula>0</formula>
      <formula>0.8</formula>
    </cfRule>
  </conditionalFormatting>
  <conditionalFormatting sqref="AC249">
    <cfRule type="cellIs" dxfId="257" priority="287" operator="greaterThan">
      <formula>1</formula>
    </cfRule>
    <cfRule type="cellIs" dxfId="256" priority="288" operator="equal">
      <formula>0</formula>
    </cfRule>
    <cfRule type="cellIs" dxfId="255" priority="289" operator="between">
      <formula>0.8</formula>
      <formula>1</formula>
    </cfRule>
    <cfRule type="cellIs" dxfId="254" priority="290" operator="between">
      <formula>0</formula>
      <formula>0.8</formula>
    </cfRule>
  </conditionalFormatting>
  <conditionalFormatting sqref="AC42">
    <cfRule type="cellIs" dxfId="253" priority="283" operator="greaterThan">
      <formula>1</formula>
    </cfRule>
    <cfRule type="cellIs" dxfId="252" priority="284" operator="equal">
      <formula>0</formula>
    </cfRule>
    <cfRule type="cellIs" dxfId="251" priority="285" operator="between">
      <formula>0.8</formula>
      <formula>1</formula>
    </cfRule>
    <cfRule type="cellIs" dxfId="250" priority="286" operator="between">
      <formula>0</formula>
      <formula>0.8</formula>
    </cfRule>
  </conditionalFormatting>
  <conditionalFormatting sqref="AC59">
    <cfRule type="cellIs" dxfId="249" priority="279" operator="greaterThan">
      <formula>1</formula>
    </cfRule>
    <cfRule type="cellIs" dxfId="248" priority="280" operator="equal">
      <formula>0</formula>
    </cfRule>
    <cfRule type="cellIs" dxfId="247" priority="281" operator="between">
      <formula>0.8</formula>
      <formula>1</formula>
    </cfRule>
    <cfRule type="cellIs" dxfId="246" priority="282" operator="between">
      <formula>0</formula>
      <formula>0.8</formula>
    </cfRule>
  </conditionalFormatting>
  <conditionalFormatting sqref="AC72">
    <cfRule type="cellIs" dxfId="245" priority="275" operator="greaterThan">
      <formula>1</formula>
    </cfRule>
    <cfRule type="cellIs" dxfId="244" priority="276" operator="equal">
      <formula>0</formula>
    </cfRule>
    <cfRule type="cellIs" dxfId="243" priority="277" operator="between">
      <formula>0.8</formula>
      <formula>1</formula>
    </cfRule>
    <cfRule type="cellIs" dxfId="242" priority="278" operator="between">
      <formula>0</formula>
      <formula>0.8</formula>
    </cfRule>
  </conditionalFormatting>
  <conditionalFormatting sqref="AC85">
    <cfRule type="cellIs" dxfId="241" priority="271" operator="greaterThan">
      <formula>1</formula>
    </cfRule>
    <cfRule type="cellIs" dxfId="240" priority="272" operator="equal">
      <formula>0</formula>
    </cfRule>
    <cfRule type="cellIs" dxfId="239" priority="273" operator="between">
      <formula>0.8</formula>
      <formula>1</formula>
    </cfRule>
    <cfRule type="cellIs" dxfId="238" priority="274" operator="between">
      <formula>0</formula>
      <formula>0.8</formula>
    </cfRule>
  </conditionalFormatting>
  <conditionalFormatting sqref="AC109">
    <cfRule type="cellIs" dxfId="237" priority="263" operator="greaterThan">
      <formula>1</formula>
    </cfRule>
    <cfRule type="cellIs" dxfId="236" priority="264" operator="equal">
      <formula>0</formula>
    </cfRule>
    <cfRule type="cellIs" dxfId="235" priority="265" operator="between">
      <formula>0.8</formula>
      <formula>1</formula>
    </cfRule>
    <cfRule type="cellIs" dxfId="234" priority="266" operator="between">
      <formula>0</formula>
      <formula>0.8</formula>
    </cfRule>
  </conditionalFormatting>
  <conditionalFormatting sqref="AC124">
    <cfRule type="cellIs" dxfId="233" priority="259" operator="greaterThan">
      <formula>1</formula>
    </cfRule>
    <cfRule type="cellIs" dxfId="232" priority="260" operator="equal">
      <formula>0</formula>
    </cfRule>
    <cfRule type="cellIs" dxfId="231" priority="261" operator="between">
      <formula>0.8</formula>
      <formula>1</formula>
    </cfRule>
    <cfRule type="cellIs" dxfId="230" priority="262" operator="between">
      <formula>0</formula>
      <formula>0.8</formula>
    </cfRule>
  </conditionalFormatting>
  <conditionalFormatting sqref="AC139">
    <cfRule type="cellIs" dxfId="229" priority="255" operator="greaterThan">
      <formula>1</formula>
    </cfRule>
    <cfRule type="cellIs" dxfId="228" priority="256" operator="equal">
      <formula>0</formula>
    </cfRule>
    <cfRule type="cellIs" dxfId="227" priority="257" operator="between">
      <formula>0.8</formula>
      <formula>1</formula>
    </cfRule>
    <cfRule type="cellIs" dxfId="226" priority="258" operator="between">
      <formula>0</formula>
      <formula>0.8</formula>
    </cfRule>
  </conditionalFormatting>
  <conditionalFormatting sqref="AC154">
    <cfRule type="cellIs" dxfId="225" priority="251" operator="greaterThan">
      <formula>1</formula>
    </cfRule>
    <cfRule type="cellIs" dxfId="224" priority="252" operator="equal">
      <formula>0</formula>
    </cfRule>
    <cfRule type="cellIs" dxfId="223" priority="253" operator="between">
      <formula>0.8</formula>
      <formula>1</formula>
    </cfRule>
    <cfRule type="cellIs" dxfId="222" priority="254" operator="between">
      <formula>0</formula>
      <formula>0.8</formula>
    </cfRule>
  </conditionalFormatting>
  <conditionalFormatting sqref="AC166">
    <cfRule type="cellIs" dxfId="221" priority="247" operator="greaterThan">
      <formula>1</formula>
    </cfRule>
    <cfRule type="cellIs" dxfId="220" priority="248" operator="equal">
      <formula>0</formula>
    </cfRule>
    <cfRule type="cellIs" dxfId="219" priority="249" operator="between">
      <formula>0.8</formula>
      <formula>1</formula>
    </cfRule>
    <cfRule type="cellIs" dxfId="218" priority="250" operator="between">
      <formula>0</formula>
      <formula>0.8</formula>
    </cfRule>
  </conditionalFormatting>
  <conditionalFormatting sqref="AC184">
    <cfRule type="cellIs" dxfId="217" priority="239" operator="greaterThan">
      <formula>1</formula>
    </cfRule>
    <cfRule type="cellIs" dxfId="216" priority="240" operator="equal">
      <formula>0</formula>
    </cfRule>
    <cfRule type="cellIs" dxfId="215" priority="241" operator="between">
      <formula>0.8</formula>
      <formula>1</formula>
    </cfRule>
    <cfRule type="cellIs" dxfId="214" priority="242" operator="between">
      <formula>0</formula>
      <formula>0.8</formula>
    </cfRule>
  </conditionalFormatting>
  <conditionalFormatting sqref="AC209">
    <cfRule type="cellIs" dxfId="213" priority="235" operator="greaterThan">
      <formula>1</formula>
    </cfRule>
    <cfRule type="cellIs" dxfId="212" priority="236" operator="equal">
      <formula>0</formula>
    </cfRule>
    <cfRule type="cellIs" dxfId="211" priority="237" operator="between">
      <formula>0.8</formula>
      <formula>1</formula>
    </cfRule>
    <cfRule type="cellIs" dxfId="210" priority="238" operator="between">
      <formula>0</formula>
      <formula>0.8</formula>
    </cfRule>
  </conditionalFormatting>
  <conditionalFormatting sqref="AC214">
    <cfRule type="cellIs" dxfId="209" priority="231" operator="greaterThan">
      <formula>1</formula>
    </cfRule>
    <cfRule type="cellIs" dxfId="208" priority="232" operator="equal">
      <formula>0</formula>
    </cfRule>
    <cfRule type="cellIs" dxfId="207" priority="233" operator="between">
      <formula>0.8</formula>
      <formula>1</formula>
    </cfRule>
    <cfRule type="cellIs" dxfId="206" priority="234" operator="between">
      <formula>0</formula>
      <formula>0.8</formula>
    </cfRule>
  </conditionalFormatting>
  <conditionalFormatting sqref="AC226">
    <cfRule type="cellIs" dxfId="205" priority="227" operator="greaterThan">
      <formula>1</formula>
    </cfRule>
    <cfRule type="cellIs" dxfId="204" priority="228" operator="equal">
      <formula>0</formula>
    </cfRule>
    <cfRule type="cellIs" dxfId="203" priority="229" operator="between">
      <formula>0.8</formula>
      <formula>1</formula>
    </cfRule>
    <cfRule type="cellIs" dxfId="202" priority="230" operator="between">
      <formula>0</formula>
      <formula>0.8</formula>
    </cfRule>
  </conditionalFormatting>
  <conditionalFormatting sqref="AC243">
    <cfRule type="cellIs" dxfId="201" priority="219" operator="greaterThan">
      <formula>1</formula>
    </cfRule>
    <cfRule type="cellIs" dxfId="200" priority="220" operator="equal">
      <formula>0</formula>
    </cfRule>
    <cfRule type="cellIs" dxfId="199" priority="221" operator="between">
      <formula>0.8</formula>
      <formula>1</formula>
    </cfRule>
    <cfRule type="cellIs" dxfId="198" priority="222" operator="between">
      <formula>0</formula>
      <formula>0.8</formula>
    </cfRule>
  </conditionalFormatting>
  <conditionalFormatting sqref="AC253">
    <cfRule type="cellIs" dxfId="197" priority="215" operator="greaterThan">
      <formula>1</formula>
    </cfRule>
    <cfRule type="cellIs" dxfId="196" priority="216" operator="equal">
      <formula>0</formula>
    </cfRule>
    <cfRule type="cellIs" dxfId="195" priority="217" operator="between">
      <formula>0.8</formula>
      <formula>1</formula>
    </cfRule>
    <cfRule type="cellIs" dxfId="194" priority="218" operator="between">
      <formula>0</formula>
      <formula>0.8</formula>
    </cfRule>
  </conditionalFormatting>
  <conditionalFormatting sqref="AC258">
    <cfRule type="cellIs" dxfId="193" priority="211" operator="greaterThan">
      <formula>1</formula>
    </cfRule>
    <cfRule type="cellIs" dxfId="192" priority="212" operator="equal">
      <formula>0</formula>
    </cfRule>
    <cfRule type="cellIs" dxfId="191" priority="213" operator="between">
      <formula>0.8</formula>
      <formula>1</formula>
    </cfRule>
    <cfRule type="cellIs" dxfId="190" priority="214" operator="between">
      <formula>0</formula>
      <formula>0.8</formula>
    </cfRule>
  </conditionalFormatting>
  <conditionalFormatting sqref="AF136:AF138 AF151:AF153 AF225 AF232 AF240:AF242 AF250:AF252 AF43:AF58 AF5:AF41 AF60:AF71 AF73:AF84 AF86:AF97 AF99:AF108 AF110:AF123 AF167:AF174 AF176:AF183 AF185:AF208 AF210:AF213 AF215:AF223 AF227:AF230 AF234:AF238 AF244:AF248 AF254:AF257 AF125:AF134 AF140:AF149 AF155:AF165 AF259:AF285">
    <cfRule type="cellIs" dxfId="189" priority="206" operator="greaterThan">
      <formula>1</formula>
    </cfRule>
    <cfRule type="cellIs" dxfId="188" priority="208" operator="equal">
      <formula>0</formula>
    </cfRule>
    <cfRule type="cellIs" dxfId="187" priority="209" operator="between">
      <formula>0.8</formula>
      <formula>1</formula>
    </cfRule>
    <cfRule type="cellIs" dxfId="186" priority="210" operator="between">
      <formula>0</formula>
      <formula>0.8</formula>
    </cfRule>
  </conditionalFormatting>
  <conditionalFormatting sqref="AF5">
    <cfRule type="cellIs" dxfId="185" priority="207" operator="greaterThan">
      <formula>1</formula>
    </cfRule>
  </conditionalFormatting>
  <conditionalFormatting sqref="AF135">
    <cfRule type="cellIs" dxfId="184" priority="202" operator="greaterThan">
      <formula>1</formula>
    </cfRule>
    <cfRule type="cellIs" dxfId="183" priority="203" operator="equal">
      <formula>0</formula>
    </cfRule>
    <cfRule type="cellIs" dxfId="182" priority="204" operator="between">
      <formula>0.8</formula>
      <formula>1</formula>
    </cfRule>
    <cfRule type="cellIs" dxfId="181" priority="205" operator="between">
      <formula>0</formula>
      <formula>0.8</formula>
    </cfRule>
  </conditionalFormatting>
  <conditionalFormatting sqref="AF150">
    <cfRule type="cellIs" dxfId="180" priority="198" operator="greaterThan">
      <formula>1</formula>
    </cfRule>
    <cfRule type="cellIs" dxfId="179" priority="199" operator="equal">
      <formula>0</formula>
    </cfRule>
    <cfRule type="cellIs" dxfId="178" priority="200" operator="between">
      <formula>0.8</formula>
      <formula>1</formula>
    </cfRule>
    <cfRule type="cellIs" dxfId="177" priority="201" operator="between">
      <formula>0</formula>
      <formula>0.8</formula>
    </cfRule>
  </conditionalFormatting>
  <conditionalFormatting sqref="AF224">
    <cfRule type="cellIs" dxfId="176" priority="194" operator="greaterThan">
      <formula>1</formula>
    </cfRule>
    <cfRule type="cellIs" dxfId="175" priority="195" operator="equal">
      <formula>0</formula>
    </cfRule>
    <cfRule type="cellIs" dxfId="174" priority="196" operator="between">
      <formula>0.8</formula>
      <formula>1</formula>
    </cfRule>
    <cfRule type="cellIs" dxfId="173" priority="197" operator="between">
      <formula>0</formula>
      <formula>0.8</formula>
    </cfRule>
  </conditionalFormatting>
  <conditionalFormatting sqref="AF231">
    <cfRule type="cellIs" dxfId="172" priority="190" operator="greaterThan">
      <formula>1</formula>
    </cfRule>
    <cfRule type="cellIs" dxfId="171" priority="191" operator="equal">
      <formula>0</formula>
    </cfRule>
    <cfRule type="cellIs" dxfId="170" priority="192" operator="between">
      <formula>0.8</formula>
      <formula>1</formula>
    </cfRule>
    <cfRule type="cellIs" dxfId="169" priority="193" operator="between">
      <formula>0</formula>
      <formula>0.8</formula>
    </cfRule>
  </conditionalFormatting>
  <conditionalFormatting sqref="AF239">
    <cfRule type="cellIs" dxfId="168" priority="186" operator="greaterThan">
      <formula>1</formula>
    </cfRule>
    <cfRule type="cellIs" dxfId="167" priority="187" operator="equal">
      <formula>0</formula>
    </cfRule>
    <cfRule type="cellIs" dxfId="166" priority="188" operator="between">
      <formula>0.8</formula>
      <formula>1</formula>
    </cfRule>
    <cfRule type="cellIs" dxfId="165" priority="189" operator="between">
      <formula>0</formula>
      <formula>0.8</formula>
    </cfRule>
  </conditionalFormatting>
  <conditionalFormatting sqref="AF249">
    <cfRule type="cellIs" dxfId="164" priority="182" operator="greaterThan">
      <formula>1</formula>
    </cfRule>
    <cfRule type="cellIs" dxfId="163" priority="183" operator="equal">
      <formula>0</formula>
    </cfRule>
    <cfRule type="cellIs" dxfId="162" priority="184" operator="between">
      <formula>0.8</formula>
      <formula>1</formula>
    </cfRule>
    <cfRule type="cellIs" dxfId="161" priority="185" operator="between">
      <formula>0</formula>
      <formula>0.8</formula>
    </cfRule>
  </conditionalFormatting>
  <conditionalFormatting sqref="AF42">
    <cfRule type="cellIs" dxfId="160" priority="178" operator="greaterThan">
      <formula>1</formula>
    </cfRule>
    <cfRule type="cellIs" dxfId="159" priority="179" operator="equal">
      <formula>0</formula>
    </cfRule>
    <cfRule type="cellIs" dxfId="158" priority="180" operator="between">
      <formula>0.8</formula>
      <formula>1</formula>
    </cfRule>
    <cfRule type="cellIs" dxfId="157" priority="181" operator="between">
      <formula>0</formula>
      <formula>0.8</formula>
    </cfRule>
  </conditionalFormatting>
  <conditionalFormatting sqref="AF59">
    <cfRule type="cellIs" dxfId="156" priority="174" operator="greaterThan">
      <formula>1</formula>
    </cfRule>
    <cfRule type="cellIs" dxfId="155" priority="175" operator="equal">
      <formula>0</formula>
    </cfRule>
    <cfRule type="cellIs" dxfId="154" priority="176" operator="between">
      <formula>0.8</formula>
      <formula>1</formula>
    </cfRule>
    <cfRule type="cellIs" dxfId="153" priority="177" operator="between">
      <formula>0</formula>
      <formula>0.8</formula>
    </cfRule>
  </conditionalFormatting>
  <conditionalFormatting sqref="AF72">
    <cfRule type="cellIs" dxfId="152" priority="170" operator="greaterThan">
      <formula>1</formula>
    </cfRule>
    <cfRule type="cellIs" dxfId="151" priority="171" operator="equal">
      <formula>0</formula>
    </cfRule>
    <cfRule type="cellIs" dxfId="150" priority="172" operator="between">
      <formula>0.8</formula>
      <formula>1</formula>
    </cfRule>
    <cfRule type="cellIs" dxfId="149" priority="173" operator="between">
      <formula>0</formula>
      <formula>0.8</formula>
    </cfRule>
  </conditionalFormatting>
  <conditionalFormatting sqref="AF98">
    <cfRule type="cellIs" dxfId="148" priority="162" operator="greaterThan">
      <formula>1</formula>
    </cfRule>
    <cfRule type="cellIs" dxfId="147" priority="163" operator="equal">
      <formula>0</formula>
    </cfRule>
    <cfRule type="cellIs" dxfId="146" priority="164" operator="between">
      <formula>0.8</formula>
      <formula>1</formula>
    </cfRule>
    <cfRule type="cellIs" dxfId="145" priority="165" operator="between">
      <formula>0</formula>
      <formula>0.8</formula>
    </cfRule>
  </conditionalFormatting>
  <conditionalFormatting sqref="AF109">
    <cfRule type="cellIs" dxfId="144" priority="158" operator="greaterThan">
      <formula>1</formula>
    </cfRule>
    <cfRule type="cellIs" dxfId="143" priority="159" operator="equal">
      <formula>0</formula>
    </cfRule>
    <cfRule type="cellIs" dxfId="142" priority="160" operator="between">
      <formula>0.8</formula>
      <formula>1</formula>
    </cfRule>
    <cfRule type="cellIs" dxfId="141" priority="161" operator="between">
      <formula>0</formula>
      <formula>0.8</formula>
    </cfRule>
  </conditionalFormatting>
  <conditionalFormatting sqref="AF124">
    <cfRule type="cellIs" dxfId="140" priority="154" operator="greaterThan">
      <formula>1</formula>
    </cfRule>
    <cfRule type="cellIs" dxfId="139" priority="155" operator="equal">
      <formula>0</formula>
    </cfRule>
    <cfRule type="cellIs" dxfId="138" priority="156" operator="between">
      <formula>0.8</formula>
      <formula>1</formula>
    </cfRule>
    <cfRule type="cellIs" dxfId="137" priority="157" operator="between">
      <formula>0</formula>
      <formula>0.8</formula>
    </cfRule>
  </conditionalFormatting>
  <conditionalFormatting sqref="AF139">
    <cfRule type="cellIs" dxfId="136" priority="150" operator="greaterThan">
      <formula>1</formula>
    </cfRule>
    <cfRule type="cellIs" dxfId="135" priority="151" operator="equal">
      <formula>0</formula>
    </cfRule>
    <cfRule type="cellIs" dxfId="134" priority="152" operator="between">
      <formula>0.8</formula>
      <formula>1</formula>
    </cfRule>
    <cfRule type="cellIs" dxfId="133" priority="153" operator="between">
      <formula>0</formula>
      <formula>0.8</formula>
    </cfRule>
  </conditionalFormatting>
  <conditionalFormatting sqref="AF154">
    <cfRule type="cellIs" dxfId="132" priority="146" operator="greaterThan">
      <formula>1</formula>
    </cfRule>
    <cfRule type="cellIs" dxfId="131" priority="147" operator="equal">
      <formula>0</formula>
    </cfRule>
    <cfRule type="cellIs" dxfId="130" priority="148" operator="between">
      <formula>0.8</formula>
      <formula>1</formula>
    </cfRule>
    <cfRule type="cellIs" dxfId="129" priority="149" operator="between">
      <formula>0</formula>
      <formula>0.8</formula>
    </cfRule>
  </conditionalFormatting>
  <conditionalFormatting sqref="AF175">
    <cfRule type="cellIs" dxfId="128" priority="138" operator="greaterThan">
      <formula>1</formula>
    </cfRule>
    <cfRule type="cellIs" dxfId="127" priority="139" operator="equal">
      <formula>0</formula>
    </cfRule>
    <cfRule type="cellIs" dxfId="126" priority="140" operator="between">
      <formula>0.8</formula>
      <formula>1</formula>
    </cfRule>
    <cfRule type="cellIs" dxfId="125" priority="141" operator="between">
      <formula>0</formula>
      <formula>0.8</formula>
    </cfRule>
  </conditionalFormatting>
  <conditionalFormatting sqref="AF184">
    <cfRule type="cellIs" dxfId="124" priority="134" operator="greaterThan">
      <formula>1</formula>
    </cfRule>
    <cfRule type="cellIs" dxfId="123" priority="135" operator="equal">
      <formula>0</formula>
    </cfRule>
    <cfRule type="cellIs" dxfId="122" priority="136" operator="between">
      <formula>0.8</formula>
      <formula>1</formula>
    </cfRule>
    <cfRule type="cellIs" dxfId="121" priority="137" operator="between">
      <formula>0</formula>
      <formula>0.8</formula>
    </cfRule>
  </conditionalFormatting>
  <conditionalFormatting sqref="AF209">
    <cfRule type="cellIs" dxfId="120" priority="130" operator="greaterThan">
      <formula>1</formula>
    </cfRule>
    <cfRule type="cellIs" dxfId="119" priority="131" operator="equal">
      <formula>0</formula>
    </cfRule>
    <cfRule type="cellIs" dxfId="118" priority="132" operator="between">
      <formula>0.8</formula>
      <formula>1</formula>
    </cfRule>
    <cfRule type="cellIs" dxfId="117" priority="133" operator="between">
      <formula>0</formula>
      <formula>0.8</formula>
    </cfRule>
  </conditionalFormatting>
  <conditionalFormatting sqref="AF214">
    <cfRule type="cellIs" dxfId="116" priority="126" operator="greaterThan">
      <formula>1</formula>
    </cfRule>
    <cfRule type="cellIs" dxfId="115" priority="127" operator="equal">
      <formula>0</formula>
    </cfRule>
    <cfRule type="cellIs" dxfId="114" priority="128" operator="between">
      <formula>0.8</formula>
      <formula>1</formula>
    </cfRule>
    <cfRule type="cellIs" dxfId="113" priority="129" operator="between">
      <formula>0</formula>
      <formula>0.8</formula>
    </cfRule>
  </conditionalFormatting>
  <conditionalFormatting sqref="AF233">
    <cfRule type="cellIs" dxfId="112" priority="118" operator="greaterThan">
      <formula>1</formula>
    </cfRule>
    <cfRule type="cellIs" dxfId="111" priority="119" operator="equal">
      <formula>0</formula>
    </cfRule>
    <cfRule type="cellIs" dxfId="110" priority="120" operator="between">
      <formula>0.8</formula>
      <formula>1</formula>
    </cfRule>
    <cfRule type="cellIs" dxfId="109" priority="121" operator="between">
      <formula>0</formula>
      <formula>0.8</formula>
    </cfRule>
  </conditionalFormatting>
  <conditionalFormatting sqref="AF243">
    <cfRule type="cellIs" dxfId="108" priority="114" operator="greaterThan">
      <formula>1</formula>
    </cfRule>
    <cfRule type="cellIs" dxfId="107" priority="115" operator="equal">
      <formula>0</formula>
    </cfRule>
    <cfRule type="cellIs" dxfId="106" priority="116" operator="between">
      <formula>0.8</formula>
      <formula>1</formula>
    </cfRule>
    <cfRule type="cellIs" dxfId="105" priority="117" operator="between">
      <formula>0</formula>
      <formula>0.8</formula>
    </cfRule>
  </conditionalFormatting>
  <conditionalFormatting sqref="AF253">
    <cfRule type="cellIs" dxfId="104" priority="110" operator="greaterThan">
      <formula>1</formula>
    </cfRule>
    <cfRule type="cellIs" dxfId="103" priority="111" operator="equal">
      <formula>0</formula>
    </cfRule>
    <cfRule type="cellIs" dxfId="102" priority="112" operator="between">
      <formula>0.8</formula>
      <formula>1</formula>
    </cfRule>
    <cfRule type="cellIs" dxfId="101" priority="113" operator="between">
      <formula>0</formula>
      <formula>0.8</formula>
    </cfRule>
  </conditionalFormatting>
  <conditionalFormatting sqref="AF258">
    <cfRule type="cellIs" dxfId="100" priority="106" operator="greaterThan">
      <formula>1</formula>
    </cfRule>
    <cfRule type="cellIs" dxfId="99" priority="107" operator="equal">
      <formula>0</formula>
    </cfRule>
    <cfRule type="cellIs" dxfId="98" priority="108" operator="between">
      <formula>0.8</formula>
      <formula>1</formula>
    </cfRule>
    <cfRule type="cellIs" dxfId="97" priority="109" operator="between">
      <formula>0</formula>
      <formula>0.8</formula>
    </cfRule>
  </conditionalFormatting>
  <conditionalFormatting sqref="AI136:AI138 AI151:AI153 AI225 AI232 AI240:AI242 AI250:AI252 AI43:AI58 AI5:AI41 AI60:AI71 AI73:AI84 AI86:AI97 AI99:AI108 AI110:AI123 AI167:AI174 AI176:AI183 AI185:AI208 AI210:AI213 AI215:AI223 AI227:AI230 AI234:AI238 AI244:AI248 AI254:AI257 AI125:AI134 AI140:AI149 AI155:AI165 AI259:AI285">
    <cfRule type="cellIs" dxfId="96" priority="101" operator="greaterThan">
      <formula>1</formula>
    </cfRule>
    <cfRule type="cellIs" dxfId="95" priority="103" operator="equal">
      <formula>0</formula>
    </cfRule>
    <cfRule type="cellIs" dxfId="94" priority="104" operator="between">
      <formula>0.8</formula>
      <formula>1</formula>
    </cfRule>
    <cfRule type="cellIs" dxfId="93" priority="105" operator="between">
      <formula>0</formula>
      <formula>0.8</formula>
    </cfRule>
  </conditionalFormatting>
  <conditionalFormatting sqref="AI5">
    <cfRule type="cellIs" dxfId="92" priority="102" operator="greaterThan">
      <formula>1</formula>
    </cfRule>
  </conditionalFormatting>
  <conditionalFormatting sqref="AI135">
    <cfRule type="cellIs" dxfId="91" priority="97" operator="greaterThan">
      <formula>1</formula>
    </cfRule>
    <cfRule type="cellIs" dxfId="90" priority="98" operator="equal">
      <formula>0</formula>
    </cfRule>
    <cfRule type="cellIs" dxfId="89" priority="99" operator="between">
      <formula>0.8</formula>
      <formula>1</formula>
    </cfRule>
    <cfRule type="cellIs" dxfId="88" priority="100" operator="between">
      <formula>0</formula>
      <formula>0.8</formula>
    </cfRule>
  </conditionalFormatting>
  <conditionalFormatting sqref="AI150">
    <cfRule type="cellIs" dxfId="87" priority="93" operator="greaterThan">
      <formula>1</formula>
    </cfRule>
    <cfRule type="cellIs" dxfId="86" priority="94" operator="equal">
      <formula>0</formula>
    </cfRule>
    <cfRule type="cellIs" dxfId="85" priority="95" operator="between">
      <formula>0.8</formula>
      <formula>1</formula>
    </cfRule>
    <cfRule type="cellIs" dxfId="84" priority="96" operator="between">
      <formula>0</formula>
      <formula>0.8</formula>
    </cfRule>
  </conditionalFormatting>
  <conditionalFormatting sqref="AI224">
    <cfRule type="cellIs" dxfId="83" priority="89" operator="greaterThan">
      <formula>1</formula>
    </cfRule>
    <cfRule type="cellIs" dxfId="82" priority="90" operator="equal">
      <formula>0</formula>
    </cfRule>
    <cfRule type="cellIs" dxfId="81" priority="91" operator="between">
      <formula>0.8</formula>
      <formula>1</formula>
    </cfRule>
    <cfRule type="cellIs" dxfId="80" priority="92" operator="between">
      <formula>0</formula>
      <formula>0.8</formula>
    </cfRule>
  </conditionalFormatting>
  <conditionalFormatting sqref="AI231">
    <cfRule type="cellIs" dxfId="79" priority="85" operator="greaterThan">
      <formula>1</formula>
    </cfRule>
    <cfRule type="cellIs" dxfId="78" priority="86" operator="equal">
      <formula>0</formula>
    </cfRule>
    <cfRule type="cellIs" dxfId="77" priority="87" operator="between">
      <formula>0.8</formula>
      <formula>1</formula>
    </cfRule>
    <cfRule type="cellIs" dxfId="76" priority="88" operator="between">
      <formula>0</formula>
      <formula>0.8</formula>
    </cfRule>
  </conditionalFormatting>
  <conditionalFormatting sqref="AI239">
    <cfRule type="cellIs" dxfId="75" priority="81" operator="greaterThan">
      <formula>1</formula>
    </cfRule>
    <cfRule type="cellIs" dxfId="74" priority="82" operator="equal">
      <formula>0</formula>
    </cfRule>
    <cfRule type="cellIs" dxfId="73" priority="83" operator="between">
      <formula>0.8</formula>
      <formula>1</formula>
    </cfRule>
    <cfRule type="cellIs" dxfId="72" priority="84" operator="between">
      <formula>0</formula>
      <formula>0.8</formula>
    </cfRule>
  </conditionalFormatting>
  <conditionalFormatting sqref="AI249">
    <cfRule type="cellIs" dxfId="71" priority="77" operator="greaterThan">
      <formula>1</formula>
    </cfRule>
    <cfRule type="cellIs" dxfId="70" priority="78" operator="equal">
      <formula>0</formula>
    </cfRule>
    <cfRule type="cellIs" dxfId="69" priority="79" operator="between">
      <formula>0.8</formula>
      <formula>1</formula>
    </cfRule>
    <cfRule type="cellIs" dxfId="68" priority="80" operator="between">
      <formula>0</formula>
      <formula>0.8</formula>
    </cfRule>
  </conditionalFormatting>
  <conditionalFormatting sqref="AI42">
    <cfRule type="cellIs" dxfId="67" priority="73" operator="greaterThan">
      <formula>1</formula>
    </cfRule>
    <cfRule type="cellIs" dxfId="66" priority="74" operator="equal">
      <formula>0</formula>
    </cfRule>
    <cfRule type="cellIs" dxfId="65" priority="75" operator="between">
      <formula>0.8</formula>
      <formula>1</formula>
    </cfRule>
    <cfRule type="cellIs" dxfId="64" priority="76" operator="between">
      <formula>0</formula>
      <formula>0.8</formula>
    </cfRule>
  </conditionalFormatting>
  <conditionalFormatting sqref="AI59">
    <cfRule type="cellIs" dxfId="63" priority="69" operator="greaterThan">
      <formula>1</formula>
    </cfRule>
    <cfRule type="cellIs" dxfId="62" priority="70" operator="equal">
      <formula>0</formula>
    </cfRule>
    <cfRule type="cellIs" dxfId="61" priority="71" operator="between">
      <formula>0.8</formula>
      <formula>1</formula>
    </cfRule>
    <cfRule type="cellIs" dxfId="60" priority="72" operator="between">
      <formula>0</formula>
      <formula>0.8</formula>
    </cfRule>
  </conditionalFormatting>
  <conditionalFormatting sqref="AI85">
    <cfRule type="cellIs" dxfId="59" priority="61" operator="greaterThan">
      <formula>1</formula>
    </cfRule>
    <cfRule type="cellIs" dxfId="58" priority="62" operator="equal">
      <formula>0</formula>
    </cfRule>
    <cfRule type="cellIs" dxfId="57" priority="63" operator="between">
      <formula>0.8</formula>
      <formula>1</formula>
    </cfRule>
    <cfRule type="cellIs" dxfId="56" priority="64" operator="between">
      <formula>0</formula>
      <formula>0.8</formula>
    </cfRule>
  </conditionalFormatting>
  <conditionalFormatting sqref="AI98">
    <cfRule type="cellIs" dxfId="55" priority="57" operator="greaterThan">
      <formula>1</formula>
    </cfRule>
    <cfRule type="cellIs" dxfId="54" priority="58" operator="equal">
      <formula>0</formula>
    </cfRule>
    <cfRule type="cellIs" dxfId="53" priority="59" operator="between">
      <formula>0.8</formula>
      <formula>1</formula>
    </cfRule>
    <cfRule type="cellIs" dxfId="52" priority="60" operator="between">
      <formula>0</formula>
      <formula>0.8</formula>
    </cfRule>
  </conditionalFormatting>
  <conditionalFormatting sqref="AI109">
    <cfRule type="cellIs" dxfId="51" priority="53" operator="greaterThan">
      <formula>1</formula>
    </cfRule>
    <cfRule type="cellIs" dxfId="50" priority="54" operator="equal">
      <formula>0</formula>
    </cfRule>
    <cfRule type="cellIs" dxfId="49" priority="55" operator="between">
      <formula>0.8</formula>
      <formula>1</formula>
    </cfRule>
    <cfRule type="cellIs" dxfId="48" priority="56" operator="between">
      <formula>0</formula>
      <formula>0.8</formula>
    </cfRule>
  </conditionalFormatting>
  <conditionalFormatting sqref="AI124">
    <cfRule type="cellIs" dxfId="47" priority="49" operator="greaterThan">
      <formula>1</formula>
    </cfRule>
    <cfRule type="cellIs" dxfId="46" priority="50" operator="equal">
      <formula>0</formula>
    </cfRule>
    <cfRule type="cellIs" dxfId="45" priority="51" operator="between">
      <formula>0.8</formula>
      <formula>1</formula>
    </cfRule>
    <cfRule type="cellIs" dxfId="44" priority="52" operator="between">
      <formula>0</formula>
      <formula>0.8</formula>
    </cfRule>
  </conditionalFormatting>
  <conditionalFormatting sqref="AI139">
    <cfRule type="cellIs" dxfId="43" priority="45" operator="greaterThan">
      <formula>1</formula>
    </cfRule>
    <cfRule type="cellIs" dxfId="42" priority="46" operator="equal">
      <formula>0</formula>
    </cfRule>
    <cfRule type="cellIs" dxfId="41" priority="47" operator="between">
      <formula>0.8</formula>
      <formula>1</formula>
    </cfRule>
    <cfRule type="cellIs" dxfId="40" priority="48" operator="between">
      <formula>0</formula>
      <formula>0.8</formula>
    </cfRule>
  </conditionalFormatting>
  <conditionalFormatting sqref="AI166">
    <cfRule type="cellIs" dxfId="39" priority="37" operator="greaterThan">
      <formula>1</formula>
    </cfRule>
    <cfRule type="cellIs" dxfId="38" priority="38" operator="equal">
      <formula>0</formula>
    </cfRule>
    <cfRule type="cellIs" dxfId="37" priority="39" operator="between">
      <formula>0.8</formula>
      <formula>1</formula>
    </cfRule>
    <cfRule type="cellIs" dxfId="36" priority="40" operator="between">
      <formula>0</formula>
      <formula>0.8</formula>
    </cfRule>
  </conditionalFormatting>
  <conditionalFormatting sqref="AI175">
    <cfRule type="cellIs" dxfId="35" priority="33" operator="greaterThan">
      <formula>1</formula>
    </cfRule>
    <cfRule type="cellIs" dxfId="34" priority="34" operator="equal">
      <formula>0</formula>
    </cfRule>
    <cfRule type="cellIs" dxfId="33" priority="35" operator="between">
      <formula>0.8</formula>
      <formula>1</formula>
    </cfRule>
    <cfRule type="cellIs" dxfId="32" priority="36" operator="between">
      <formula>0</formula>
      <formula>0.8</formula>
    </cfRule>
  </conditionalFormatting>
  <conditionalFormatting sqref="AI184">
    <cfRule type="cellIs" dxfId="31" priority="29" operator="greaterThan">
      <formula>1</formula>
    </cfRule>
    <cfRule type="cellIs" dxfId="30" priority="30" operator="equal">
      <formula>0</formula>
    </cfRule>
    <cfRule type="cellIs" dxfId="29" priority="31" operator="between">
      <formula>0.8</formula>
      <formula>1</formula>
    </cfRule>
    <cfRule type="cellIs" dxfId="28" priority="32" operator="between">
      <formula>0</formula>
      <formula>0.8</formula>
    </cfRule>
  </conditionalFormatting>
  <conditionalFormatting sqref="AI209">
    <cfRule type="cellIs" dxfId="27" priority="25" operator="greaterThan">
      <formula>1</formula>
    </cfRule>
    <cfRule type="cellIs" dxfId="26" priority="26" operator="equal">
      <formula>0</formula>
    </cfRule>
    <cfRule type="cellIs" dxfId="25" priority="27" operator="between">
      <formula>0.8</formula>
      <formula>1</formula>
    </cfRule>
    <cfRule type="cellIs" dxfId="24" priority="28" operator="between">
      <formula>0</formula>
      <formula>0.8</formula>
    </cfRule>
  </conditionalFormatting>
  <conditionalFormatting sqref="AI214">
    <cfRule type="cellIs" dxfId="23" priority="21" operator="greaterThan">
      <formula>1</formula>
    </cfRule>
    <cfRule type="cellIs" dxfId="22" priority="22" operator="equal">
      <formula>0</formula>
    </cfRule>
    <cfRule type="cellIs" dxfId="21" priority="23" operator="between">
      <formula>0.8</formula>
      <formula>1</formula>
    </cfRule>
    <cfRule type="cellIs" dxfId="20" priority="24" operator="between">
      <formula>0</formula>
      <formula>0.8</formula>
    </cfRule>
  </conditionalFormatting>
  <conditionalFormatting sqref="AI226">
    <cfRule type="cellIs" dxfId="19" priority="17" operator="greaterThan">
      <formula>1</formula>
    </cfRule>
    <cfRule type="cellIs" dxfId="18" priority="18" operator="equal">
      <formula>0</formula>
    </cfRule>
    <cfRule type="cellIs" dxfId="17" priority="19" operator="between">
      <formula>0.8</formula>
      <formula>1</formula>
    </cfRule>
    <cfRule type="cellIs" dxfId="16" priority="20" operator="between">
      <formula>0</formula>
      <formula>0.8</formula>
    </cfRule>
  </conditionalFormatting>
  <conditionalFormatting sqref="AI233">
    <cfRule type="cellIs" dxfId="15" priority="13" operator="greaterThan">
      <formula>1</formula>
    </cfRule>
    <cfRule type="cellIs" dxfId="14" priority="14" operator="equal">
      <formula>0</formula>
    </cfRule>
    <cfRule type="cellIs" dxfId="13" priority="15" operator="between">
      <formula>0.8</formula>
      <formula>1</formula>
    </cfRule>
    <cfRule type="cellIs" dxfId="12" priority="16" operator="between">
      <formula>0</formula>
      <formula>0.8</formula>
    </cfRule>
  </conditionalFormatting>
  <conditionalFormatting sqref="AI243">
    <cfRule type="cellIs" dxfId="11" priority="9" operator="greaterThan">
      <formula>1</formula>
    </cfRule>
    <cfRule type="cellIs" dxfId="10" priority="10" operator="equal">
      <formula>0</formula>
    </cfRule>
    <cfRule type="cellIs" dxfId="9" priority="11" operator="between">
      <formula>0.8</formula>
      <formula>1</formula>
    </cfRule>
    <cfRule type="cellIs" dxfId="8" priority="12" operator="between">
      <formula>0</formula>
      <formula>0.8</formula>
    </cfRule>
  </conditionalFormatting>
  <conditionalFormatting sqref="AI253">
    <cfRule type="cellIs" dxfId="7" priority="5" operator="greaterThan">
      <formula>1</formula>
    </cfRule>
    <cfRule type="cellIs" dxfId="6" priority="6" operator="equal">
      <formula>0</formula>
    </cfRule>
    <cfRule type="cellIs" dxfId="5" priority="7" operator="between">
      <formula>0.8</formula>
      <formula>1</formula>
    </cfRule>
    <cfRule type="cellIs" dxfId="4" priority="8" operator="between">
      <formula>0</formula>
      <formula>0.8</formula>
    </cfRule>
  </conditionalFormatting>
  <conditionalFormatting sqref="AI258">
    <cfRule type="cellIs" dxfId="3" priority="1" operator="greaterThan">
      <formula>1</formula>
    </cfRule>
    <cfRule type="cellIs" dxfId="2" priority="2" operator="equal">
      <formula>0</formula>
    </cfRule>
    <cfRule type="cellIs" dxfId="1" priority="3" operator="between">
      <formula>0.8</formula>
      <formula>1</formula>
    </cfRule>
    <cfRule type="cellIs" dxfId="0" priority="4" operator="between">
      <formula>0</formula>
      <formula>0.8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P110"/>
  <sheetViews>
    <sheetView zoomScaleNormal="100" workbookViewId="0">
      <pane xSplit="2" ySplit="1" topLeftCell="C20" activePane="bottomRight" state="frozen"/>
      <selection pane="topRight" activeCell="C1" sqref="C1"/>
      <selection pane="bottomLeft" activeCell="A2" sqref="A2"/>
      <selection pane="bottomRight" activeCell="A112" sqref="A112:XFD120"/>
    </sheetView>
  </sheetViews>
  <sheetFormatPr defaultColWidth="8.85546875" defaultRowHeight="12.75"/>
  <cols>
    <col min="1" max="1" width="15.7109375" style="2" customWidth="1"/>
    <col min="2" max="2" width="31.85546875" style="3" customWidth="1"/>
    <col min="3" max="3" width="11.85546875" style="29" hidden="1" customWidth="1"/>
    <col min="4" max="7" width="11.85546875" style="4" hidden="1" customWidth="1"/>
    <col min="8" max="8" width="11.85546875" style="301" hidden="1" customWidth="1"/>
    <col min="9" max="14" width="11.85546875" style="4" customWidth="1"/>
    <col min="15" max="15" width="11.85546875" style="4" hidden="1" customWidth="1"/>
    <col min="16" max="16" width="11.85546875" style="237" hidden="1" customWidth="1"/>
    <col min="17" max="22" width="11.85546875" style="2" hidden="1" customWidth="1"/>
    <col min="23" max="65" width="11.85546875" style="2" customWidth="1"/>
    <col min="66" max="106" width="0" style="2" hidden="1" customWidth="1"/>
    <col min="107" max="16384" width="8.85546875" style="2"/>
  </cols>
  <sheetData>
    <row r="1" spans="1:22" s="5" customFormat="1" ht="25.5">
      <c r="A1" s="7" t="s">
        <v>102</v>
      </c>
      <c r="B1" s="30" t="s">
        <v>114</v>
      </c>
      <c r="C1" s="31">
        <v>44197</v>
      </c>
      <c r="D1" s="31">
        <v>44228</v>
      </c>
      <c r="E1" s="31">
        <v>44256</v>
      </c>
      <c r="F1" s="31">
        <v>44287</v>
      </c>
      <c r="G1" s="31">
        <v>44317</v>
      </c>
      <c r="H1" s="297">
        <v>44348</v>
      </c>
      <c r="I1" s="31">
        <v>44378</v>
      </c>
      <c r="J1" s="31">
        <v>44409</v>
      </c>
      <c r="K1" s="31">
        <v>44440</v>
      </c>
      <c r="L1" s="31">
        <v>44470</v>
      </c>
      <c r="M1" s="31">
        <v>44501</v>
      </c>
      <c r="N1" s="31">
        <v>44531</v>
      </c>
      <c r="O1" s="25" t="s">
        <v>116</v>
      </c>
      <c r="P1" s="234" t="s">
        <v>117</v>
      </c>
      <c r="Q1" s="25" t="s">
        <v>118</v>
      </c>
      <c r="R1" s="25" t="s">
        <v>119</v>
      </c>
      <c r="S1" s="25" t="s">
        <v>120</v>
      </c>
      <c r="T1" s="5" t="s">
        <v>265</v>
      </c>
      <c r="U1" s="5" t="s">
        <v>266</v>
      </c>
      <c r="V1" s="5" t="s">
        <v>183</v>
      </c>
    </row>
    <row r="2" spans="1:22" ht="15">
      <c r="A2" s="348" t="s">
        <v>98</v>
      </c>
      <c r="B2" s="219" t="s">
        <v>11</v>
      </c>
      <c r="C2" s="217">
        <v>12</v>
      </c>
      <c r="D2" s="217">
        <v>20</v>
      </c>
      <c r="E2" s="217">
        <v>4</v>
      </c>
      <c r="F2" s="217">
        <v>24</v>
      </c>
      <c r="G2" s="217">
        <v>22</v>
      </c>
      <c r="H2" s="298">
        <v>15</v>
      </c>
      <c r="I2" s="217">
        <v>38</v>
      </c>
      <c r="J2" s="217">
        <v>24</v>
      </c>
      <c r="K2" s="217">
        <v>0</v>
      </c>
      <c r="L2" s="217">
        <v>26</v>
      </c>
      <c r="M2" s="217">
        <v>26</v>
      </c>
      <c r="N2" s="218">
        <v>25</v>
      </c>
      <c r="O2" s="97">
        <f>SUM(C2:N2)</f>
        <v>236</v>
      </c>
      <c r="P2" s="235">
        <f t="shared" ref="P2:P27" si="0">O2/4</f>
        <v>59</v>
      </c>
      <c r="Q2" s="26">
        <f>P2/3</f>
        <v>19.666666666666668</v>
      </c>
      <c r="R2" s="26">
        <f>P2/13</f>
        <v>4.5384615384615383</v>
      </c>
      <c r="S2" s="26">
        <f>R2/5</f>
        <v>0.90769230769230769</v>
      </c>
      <c r="T2" s="294">
        <v>1547.9</v>
      </c>
      <c r="U2" s="237">
        <f>T2*O2</f>
        <v>365304.4</v>
      </c>
      <c r="V2" s="2" t="s">
        <v>182</v>
      </c>
    </row>
    <row r="3" spans="1:22" ht="15">
      <c r="A3" s="348"/>
      <c r="B3" s="219" t="s">
        <v>246</v>
      </c>
      <c r="C3" s="217">
        <v>0</v>
      </c>
      <c r="D3" s="217">
        <v>10</v>
      </c>
      <c r="E3" s="217">
        <v>14</v>
      </c>
      <c r="F3" s="217">
        <v>15</v>
      </c>
      <c r="G3" s="217">
        <v>4</v>
      </c>
      <c r="H3" s="298">
        <v>0</v>
      </c>
      <c r="I3" s="217">
        <v>11</v>
      </c>
      <c r="J3" s="217">
        <v>0</v>
      </c>
      <c r="K3" s="217">
        <v>0</v>
      </c>
      <c r="L3" s="217">
        <v>7</v>
      </c>
      <c r="M3" s="217">
        <v>6</v>
      </c>
      <c r="N3" s="218">
        <v>6</v>
      </c>
      <c r="O3" s="97">
        <f t="shared" ref="O3:O27" si="1">SUM(C3:N3)</f>
        <v>73</v>
      </c>
      <c r="P3" s="235">
        <f t="shared" si="0"/>
        <v>18.25</v>
      </c>
      <c r="Q3" s="26">
        <f t="shared" ref="Q3:Q27" si="2">P3/3</f>
        <v>6.083333333333333</v>
      </c>
      <c r="R3" s="26">
        <f t="shared" ref="R3:R27" si="3">P3/13</f>
        <v>1.4038461538461537</v>
      </c>
      <c r="S3" s="26">
        <f t="shared" ref="S3:S27" si="4">R3/5</f>
        <v>0.28076923076923077</v>
      </c>
      <c r="T3" s="294">
        <v>2680.54</v>
      </c>
      <c r="U3" s="237">
        <f t="shared" ref="U3:U27" si="5">T3*O3</f>
        <v>195679.41999999998</v>
      </c>
    </row>
    <row r="4" spans="1:22" ht="15">
      <c r="A4" s="348"/>
      <c r="B4" s="219" t="s">
        <v>247</v>
      </c>
      <c r="C4" s="217">
        <v>9</v>
      </c>
      <c r="D4" s="217">
        <v>9</v>
      </c>
      <c r="E4" s="217">
        <v>0</v>
      </c>
      <c r="F4" s="217">
        <v>20</v>
      </c>
      <c r="G4" s="217">
        <v>5</v>
      </c>
      <c r="H4" s="298">
        <v>0</v>
      </c>
      <c r="I4" s="217">
        <v>20</v>
      </c>
      <c r="J4" s="217">
        <v>3</v>
      </c>
      <c r="K4" s="217">
        <v>0</v>
      </c>
      <c r="L4" s="217">
        <v>12</v>
      </c>
      <c r="M4" s="217">
        <v>12</v>
      </c>
      <c r="N4" s="218">
        <v>11</v>
      </c>
      <c r="O4" s="97">
        <f t="shared" si="1"/>
        <v>101</v>
      </c>
      <c r="P4" s="235">
        <f t="shared" si="0"/>
        <v>25.25</v>
      </c>
      <c r="Q4" s="26">
        <f t="shared" si="2"/>
        <v>8.4166666666666661</v>
      </c>
      <c r="R4" s="26">
        <f t="shared" si="3"/>
        <v>1.9423076923076923</v>
      </c>
      <c r="S4" s="26">
        <f t="shared" si="4"/>
        <v>0.38846153846153847</v>
      </c>
      <c r="T4" s="294">
        <v>3659.28</v>
      </c>
      <c r="U4" s="237">
        <f t="shared" si="5"/>
        <v>369587.28</v>
      </c>
    </row>
    <row r="5" spans="1:22" ht="15">
      <c r="A5" s="348"/>
      <c r="B5" s="219" t="s">
        <v>248</v>
      </c>
      <c r="C5" s="217">
        <v>0</v>
      </c>
      <c r="D5" s="217">
        <v>0</v>
      </c>
      <c r="E5" s="217">
        <v>0</v>
      </c>
      <c r="F5" s="217">
        <v>0</v>
      </c>
      <c r="G5" s="217">
        <v>0</v>
      </c>
      <c r="H5" s="298">
        <v>0</v>
      </c>
      <c r="I5" s="217">
        <v>0</v>
      </c>
      <c r="J5" s="217">
        <v>0</v>
      </c>
      <c r="K5" s="217">
        <v>0</v>
      </c>
      <c r="L5" s="217">
        <v>0</v>
      </c>
      <c r="M5" s="217">
        <v>0</v>
      </c>
      <c r="N5" s="218">
        <v>0</v>
      </c>
      <c r="O5" s="97">
        <f t="shared" si="1"/>
        <v>0</v>
      </c>
      <c r="P5" s="235">
        <f t="shared" si="0"/>
        <v>0</v>
      </c>
      <c r="Q5" s="26">
        <f t="shared" si="2"/>
        <v>0</v>
      </c>
      <c r="R5" s="26">
        <f t="shared" si="3"/>
        <v>0</v>
      </c>
      <c r="S5" s="26">
        <f t="shared" si="4"/>
        <v>0</v>
      </c>
      <c r="U5" s="237">
        <f t="shared" si="5"/>
        <v>0</v>
      </c>
    </row>
    <row r="6" spans="1:22" ht="15">
      <c r="A6" s="349" t="s">
        <v>6</v>
      </c>
      <c r="B6" s="219" t="s">
        <v>263</v>
      </c>
      <c r="C6" s="217">
        <v>53</v>
      </c>
      <c r="D6" s="217">
        <v>47</v>
      </c>
      <c r="E6" s="217">
        <v>32</v>
      </c>
      <c r="F6" s="217">
        <v>64</v>
      </c>
      <c r="G6" s="217">
        <v>48</v>
      </c>
      <c r="H6" s="298">
        <v>104</v>
      </c>
      <c r="I6" s="217">
        <v>64</v>
      </c>
      <c r="J6" s="217">
        <v>48</v>
      </c>
      <c r="K6" s="217">
        <v>44</v>
      </c>
      <c r="L6" s="217">
        <v>60</v>
      </c>
      <c r="M6" s="217">
        <v>59</v>
      </c>
      <c r="N6" s="218">
        <v>59</v>
      </c>
      <c r="O6" s="97">
        <f t="shared" si="1"/>
        <v>682</v>
      </c>
      <c r="P6" s="235">
        <f t="shared" si="0"/>
        <v>170.5</v>
      </c>
      <c r="Q6" s="26">
        <f t="shared" si="2"/>
        <v>56.833333333333336</v>
      </c>
      <c r="R6" s="26">
        <f t="shared" si="3"/>
        <v>13.115384615384615</v>
      </c>
      <c r="S6" s="26">
        <f t="shared" si="4"/>
        <v>2.6230769230769231</v>
      </c>
      <c r="T6" s="294">
        <v>5848.29</v>
      </c>
      <c r="U6" s="237">
        <f t="shared" si="5"/>
        <v>3988533.78</v>
      </c>
    </row>
    <row r="7" spans="1:22">
      <c r="A7" s="349"/>
      <c r="B7" s="219" t="s">
        <v>264</v>
      </c>
      <c r="C7" s="217">
        <v>200</v>
      </c>
      <c r="D7" s="217">
        <v>208</v>
      </c>
      <c r="E7" s="217">
        <v>272</v>
      </c>
      <c r="F7" s="217">
        <v>265</v>
      </c>
      <c r="G7" s="217">
        <v>276</v>
      </c>
      <c r="H7" s="298">
        <v>515</v>
      </c>
      <c r="I7" s="217">
        <v>346</v>
      </c>
      <c r="J7" s="217">
        <v>274</v>
      </c>
      <c r="K7" s="217">
        <v>270</v>
      </c>
      <c r="L7" s="217">
        <v>305</v>
      </c>
      <c r="M7" s="217">
        <v>305</v>
      </c>
      <c r="N7" s="217">
        <v>304</v>
      </c>
      <c r="O7" s="97">
        <f t="shared" si="1"/>
        <v>3540</v>
      </c>
      <c r="P7" s="235">
        <f t="shared" si="0"/>
        <v>885</v>
      </c>
      <c r="Q7" s="26">
        <f t="shared" si="2"/>
        <v>295</v>
      </c>
      <c r="R7" s="26">
        <f t="shared" si="3"/>
        <v>68.07692307692308</v>
      </c>
      <c r="S7" s="26">
        <f t="shared" si="4"/>
        <v>13.615384615384617</v>
      </c>
      <c r="T7" s="294">
        <v>6129.01</v>
      </c>
      <c r="U7" s="237">
        <f t="shared" si="5"/>
        <v>21696695.400000002</v>
      </c>
    </row>
    <row r="8" spans="1:22" ht="15">
      <c r="A8" s="349" t="s">
        <v>99</v>
      </c>
      <c r="B8" s="220" t="s">
        <v>251</v>
      </c>
      <c r="C8" s="217">
        <v>12</v>
      </c>
      <c r="D8" s="217">
        <v>12</v>
      </c>
      <c r="E8" s="217">
        <v>36</v>
      </c>
      <c r="F8" s="217">
        <v>10</v>
      </c>
      <c r="G8" s="217">
        <v>0</v>
      </c>
      <c r="H8" s="298">
        <v>0</v>
      </c>
      <c r="I8" s="217">
        <v>0</v>
      </c>
      <c r="J8" s="217">
        <v>0</v>
      </c>
      <c r="K8" s="217">
        <v>0</v>
      </c>
      <c r="L8" s="217">
        <v>0</v>
      </c>
      <c r="M8" s="217">
        <v>0</v>
      </c>
      <c r="N8" s="218">
        <v>0</v>
      </c>
      <c r="O8" s="97">
        <f t="shared" si="1"/>
        <v>70</v>
      </c>
      <c r="P8" s="235">
        <f t="shared" si="0"/>
        <v>17.5</v>
      </c>
      <c r="Q8" s="26">
        <f t="shared" si="2"/>
        <v>5.833333333333333</v>
      </c>
      <c r="R8" s="26">
        <f t="shared" si="3"/>
        <v>1.3461538461538463</v>
      </c>
      <c r="S8" s="26">
        <f t="shared" si="4"/>
        <v>0.26923076923076927</v>
      </c>
      <c r="T8" s="294">
        <v>7072.62</v>
      </c>
      <c r="U8" s="237">
        <f t="shared" si="5"/>
        <v>495083.39999999997</v>
      </c>
    </row>
    <row r="9" spans="1:22">
      <c r="A9" s="349"/>
      <c r="B9" s="220" t="s">
        <v>273</v>
      </c>
      <c r="C9" s="217">
        <v>0</v>
      </c>
      <c r="D9" s="217">
        <v>0</v>
      </c>
      <c r="E9" s="217">
        <v>0</v>
      </c>
      <c r="F9" s="97">
        <v>0</v>
      </c>
      <c r="G9" s="97">
        <v>0</v>
      </c>
      <c r="H9" s="299">
        <v>0</v>
      </c>
      <c r="I9" s="97">
        <v>0</v>
      </c>
      <c r="J9" s="97">
        <v>0</v>
      </c>
      <c r="K9" s="97">
        <v>0</v>
      </c>
      <c r="L9" s="97">
        <v>0</v>
      </c>
      <c r="M9" s="97">
        <v>0</v>
      </c>
      <c r="N9" s="97">
        <v>0</v>
      </c>
      <c r="O9" s="97">
        <f t="shared" si="1"/>
        <v>0</v>
      </c>
      <c r="P9" s="235">
        <f t="shared" si="0"/>
        <v>0</v>
      </c>
      <c r="Q9" s="26">
        <f t="shared" si="2"/>
        <v>0</v>
      </c>
      <c r="R9" s="26">
        <f t="shared" si="3"/>
        <v>0</v>
      </c>
      <c r="S9" s="26">
        <f t="shared" si="4"/>
        <v>0</v>
      </c>
      <c r="U9" s="237">
        <f t="shared" si="5"/>
        <v>0</v>
      </c>
    </row>
    <row r="10" spans="1:22">
      <c r="A10" s="351"/>
      <c r="B10" s="220" t="s">
        <v>274</v>
      </c>
      <c r="C10" s="217">
        <v>124</v>
      </c>
      <c r="D10" s="217">
        <v>180</v>
      </c>
      <c r="E10" s="217">
        <v>207</v>
      </c>
      <c r="F10" s="97">
        <v>176</v>
      </c>
      <c r="G10" s="97">
        <v>144</v>
      </c>
      <c r="H10" s="299">
        <v>180</v>
      </c>
      <c r="I10" s="217">
        <v>288</v>
      </c>
      <c r="J10" s="217">
        <v>150</v>
      </c>
      <c r="K10" s="217">
        <v>160</v>
      </c>
      <c r="L10" s="217">
        <v>181</v>
      </c>
      <c r="M10" s="217">
        <v>181</v>
      </c>
      <c r="N10" s="217">
        <v>180</v>
      </c>
      <c r="O10" s="97">
        <f t="shared" si="1"/>
        <v>2151</v>
      </c>
      <c r="P10" s="235">
        <f t="shared" ref="P10" si="6">O10/4</f>
        <v>537.75</v>
      </c>
      <c r="Q10" s="26">
        <f t="shared" ref="Q10" si="7">P10/3</f>
        <v>179.25</v>
      </c>
      <c r="R10" s="26">
        <f t="shared" si="3"/>
        <v>41.365384615384613</v>
      </c>
      <c r="S10" s="26">
        <f t="shared" si="4"/>
        <v>8.273076923076923</v>
      </c>
      <c r="T10" s="294">
        <v>4533.88</v>
      </c>
      <c r="U10" s="237">
        <f t="shared" si="5"/>
        <v>9752375.8800000008</v>
      </c>
    </row>
    <row r="11" spans="1:22">
      <c r="A11" s="350" t="s">
        <v>100</v>
      </c>
      <c r="B11" s="219">
        <v>186248900</v>
      </c>
      <c r="C11" s="217">
        <v>186</v>
      </c>
      <c r="D11" s="217">
        <v>272</v>
      </c>
      <c r="E11" s="217">
        <v>318</v>
      </c>
      <c r="F11" s="217">
        <v>288</v>
      </c>
      <c r="G11" s="217">
        <v>264</v>
      </c>
      <c r="H11" s="298">
        <v>575</v>
      </c>
      <c r="I11" s="217">
        <v>364</v>
      </c>
      <c r="J11" s="217">
        <v>288</v>
      </c>
      <c r="K11" s="217">
        <v>288</v>
      </c>
      <c r="L11" s="217">
        <v>325</v>
      </c>
      <c r="M11" s="217">
        <v>324</v>
      </c>
      <c r="N11" s="217">
        <v>324</v>
      </c>
      <c r="O11" s="97">
        <f t="shared" si="1"/>
        <v>3816</v>
      </c>
      <c r="P11" s="235">
        <f t="shared" si="0"/>
        <v>954</v>
      </c>
      <c r="Q11" s="26">
        <f t="shared" si="2"/>
        <v>318</v>
      </c>
      <c r="R11" s="26">
        <f t="shared" si="3"/>
        <v>73.384615384615387</v>
      </c>
      <c r="S11" s="26">
        <f t="shared" si="4"/>
        <v>14.676923076923078</v>
      </c>
      <c r="T11" s="294">
        <v>2113.2600000000002</v>
      </c>
      <c r="U11" s="237">
        <f t="shared" si="5"/>
        <v>8064200.1600000011</v>
      </c>
    </row>
    <row r="12" spans="1:22">
      <c r="A12" s="350"/>
      <c r="B12" s="219" t="s">
        <v>249</v>
      </c>
      <c r="C12" s="217">
        <v>12</v>
      </c>
      <c r="D12" s="217">
        <v>24</v>
      </c>
      <c r="E12" s="217">
        <v>15</v>
      </c>
      <c r="F12" s="217">
        <v>34</v>
      </c>
      <c r="G12" s="217">
        <v>24</v>
      </c>
      <c r="H12" s="298">
        <v>95</v>
      </c>
      <c r="I12" s="217">
        <v>131</v>
      </c>
      <c r="J12" s="217">
        <v>96</v>
      </c>
      <c r="K12" s="217">
        <v>96</v>
      </c>
      <c r="L12" s="217">
        <v>28</v>
      </c>
      <c r="M12" s="217">
        <v>28</v>
      </c>
      <c r="N12" s="217">
        <v>28</v>
      </c>
      <c r="O12" s="97">
        <f t="shared" si="1"/>
        <v>611</v>
      </c>
      <c r="P12" s="235">
        <f t="shared" si="0"/>
        <v>152.75</v>
      </c>
      <c r="Q12" s="26">
        <f t="shared" si="2"/>
        <v>50.916666666666664</v>
      </c>
      <c r="R12" s="26">
        <f t="shared" si="3"/>
        <v>11.75</v>
      </c>
      <c r="S12" s="26">
        <f t="shared" si="4"/>
        <v>2.35</v>
      </c>
      <c r="T12" s="294">
        <v>1985.4</v>
      </c>
      <c r="U12" s="237">
        <f t="shared" si="5"/>
        <v>1213079.4000000001</v>
      </c>
    </row>
    <row r="13" spans="1:22">
      <c r="A13" s="350"/>
      <c r="B13" s="219" t="s">
        <v>252</v>
      </c>
      <c r="C13" s="217">
        <v>72</v>
      </c>
      <c r="D13" s="217">
        <v>80</v>
      </c>
      <c r="E13" s="217">
        <v>112</v>
      </c>
      <c r="F13" s="217">
        <v>88</v>
      </c>
      <c r="G13" s="217">
        <v>101</v>
      </c>
      <c r="H13" s="298">
        <v>104</v>
      </c>
      <c r="I13" s="217">
        <v>112</v>
      </c>
      <c r="J13" s="217">
        <v>88</v>
      </c>
      <c r="K13" s="217">
        <v>88</v>
      </c>
      <c r="L13" s="217">
        <v>98</v>
      </c>
      <c r="M13" s="217">
        <v>98</v>
      </c>
      <c r="N13" s="217">
        <v>98</v>
      </c>
      <c r="O13" s="97">
        <f t="shared" si="1"/>
        <v>1139</v>
      </c>
      <c r="P13" s="235">
        <f t="shared" si="0"/>
        <v>284.75</v>
      </c>
      <c r="Q13" s="26">
        <f t="shared" si="2"/>
        <v>94.916666666666671</v>
      </c>
      <c r="R13" s="26">
        <f t="shared" si="3"/>
        <v>21.903846153846153</v>
      </c>
      <c r="S13" s="26">
        <f t="shared" si="4"/>
        <v>4.3807692307692303</v>
      </c>
      <c r="T13" s="294">
        <v>2076.89</v>
      </c>
      <c r="U13" s="237">
        <f t="shared" si="5"/>
        <v>2365577.71</v>
      </c>
    </row>
    <row r="14" spans="1:22">
      <c r="A14" s="350"/>
      <c r="B14" s="219" t="s">
        <v>261</v>
      </c>
      <c r="C14" s="217">
        <v>5</v>
      </c>
      <c r="D14" s="217">
        <v>0</v>
      </c>
      <c r="E14" s="217">
        <v>0</v>
      </c>
      <c r="F14" s="217">
        <v>13</v>
      </c>
      <c r="G14" s="217">
        <v>0</v>
      </c>
      <c r="H14" s="298">
        <v>8</v>
      </c>
      <c r="I14" s="217">
        <v>15</v>
      </c>
      <c r="J14" s="217">
        <v>12</v>
      </c>
      <c r="K14" s="217">
        <v>6</v>
      </c>
      <c r="L14" s="217">
        <v>14</v>
      </c>
      <c r="M14" s="217">
        <v>13</v>
      </c>
      <c r="N14" s="217">
        <v>13</v>
      </c>
      <c r="O14" s="217">
        <v>13</v>
      </c>
      <c r="P14" s="217">
        <v>13</v>
      </c>
      <c r="Q14" s="217">
        <v>13</v>
      </c>
      <c r="R14" s="217">
        <v>13</v>
      </c>
      <c r="S14" s="217">
        <v>13</v>
      </c>
      <c r="T14" s="217">
        <v>13</v>
      </c>
      <c r="U14" s="217">
        <v>13</v>
      </c>
      <c r="V14" s="217">
        <v>13</v>
      </c>
    </row>
    <row r="15" spans="1:22" ht="15">
      <c r="A15" s="350"/>
      <c r="B15" s="219" t="s">
        <v>257</v>
      </c>
      <c r="C15" s="217">
        <v>40</v>
      </c>
      <c r="D15" s="217">
        <v>48</v>
      </c>
      <c r="E15" s="217">
        <v>16</v>
      </c>
      <c r="F15" s="217">
        <v>56</v>
      </c>
      <c r="G15" s="217">
        <v>60</v>
      </c>
      <c r="H15" s="298">
        <v>0</v>
      </c>
      <c r="I15" s="217">
        <v>64</v>
      </c>
      <c r="J15" s="217">
        <v>32</v>
      </c>
      <c r="K15" s="217">
        <v>24</v>
      </c>
      <c r="L15" s="217">
        <v>42</v>
      </c>
      <c r="M15" s="217">
        <v>42</v>
      </c>
      <c r="N15" s="218">
        <v>42</v>
      </c>
      <c r="O15" s="97">
        <f t="shared" si="1"/>
        <v>466</v>
      </c>
      <c r="P15" s="235">
        <f t="shared" si="0"/>
        <v>116.5</v>
      </c>
      <c r="Q15" s="26">
        <f t="shared" si="2"/>
        <v>38.833333333333336</v>
      </c>
      <c r="R15" s="26">
        <f t="shared" si="3"/>
        <v>8.9615384615384617</v>
      </c>
      <c r="S15" s="26">
        <f t="shared" si="4"/>
        <v>1.7923076923076924</v>
      </c>
      <c r="T15" s="294">
        <v>2193.42</v>
      </c>
      <c r="U15" s="237">
        <f t="shared" si="5"/>
        <v>1022133.7200000001</v>
      </c>
    </row>
    <row r="16" spans="1:22" ht="15">
      <c r="A16" s="350"/>
      <c r="B16" s="219" t="s">
        <v>275</v>
      </c>
      <c r="C16" s="217">
        <v>0</v>
      </c>
      <c r="D16" s="217">
        <v>0</v>
      </c>
      <c r="E16" s="217">
        <v>0</v>
      </c>
      <c r="F16" s="217">
        <v>5</v>
      </c>
      <c r="G16" s="217">
        <v>0</v>
      </c>
      <c r="H16" s="298">
        <v>0</v>
      </c>
      <c r="I16" s="217">
        <v>21</v>
      </c>
      <c r="J16" s="217">
        <v>16</v>
      </c>
      <c r="K16" s="217">
        <v>12</v>
      </c>
      <c r="L16" s="217">
        <v>25</v>
      </c>
      <c r="M16" s="217">
        <v>24</v>
      </c>
      <c r="N16" s="218">
        <v>24</v>
      </c>
      <c r="O16" s="97">
        <f t="shared" ref="O16" si="8">SUM(C16:N16)</f>
        <v>127</v>
      </c>
      <c r="P16" s="235">
        <f t="shared" ref="P16" si="9">O16/4</f>
        <v>31.75</v>
      </c>
      <c r="Q16" s="26">
        <f t="shared" ref="Q16" si="10">P16/3</f>
        <v>10.583333333333334</v>
      </c>
      <c r="R16" s="26">
        <f t="shared" ref="R16" si="11">P16/13</f>
        <v>2.4423076923076925</v>
      </c>
      <c r="S16" s="26">
        <f t="shared" ref="S16" si="12">R16/5</f>
        <v>0.4884615384615385</v>
      </c>
      <c r="T16" s="294"/>
      <c r="U16" s="237"/>
    </row>
    <row r="17" spans="1:21" ht="15">
      <c r="A17" s="350"/>
      <c r="B17" s="219" t="s">
        <v>259</v>
      </c>
      <c r="C17" s="217">
        <v>0</v>
      </c>
      <c r="D17" s="217">
        <v>7</v>
      </c>
      <c r="E17" s="217">
        <v>5</v>
      </c>
      <c r="F17" s="217">
        <v>9</v>
      </c>
      <c r="G17" s="217">
        <v>0</v>
      </c>
      <c r="H17" s="298">
        <v>16</v>
      </c>
      <c r="I17" s="217">
        <v>9</v>
      </c>
      <c r="J17" s="217">
        <v>0</v>
      </c>
      <c r="K17" s="217">
        <v>0</v>
      </c>
      <c r="L17" s="217">
        <v>4</v>
      </c>
      <c r="M17" s="217">
        <v>3</v>
      </c>
      <c r="N17" s="218">
        <v>3</v>
      </c>
      <c r="O17" s="97">
        <f t="shared" si="1"/>
        <v>56</v>
      </c>
      <c r="P17" s="235">
        <f t="shared" si="0"/>
        <v>14</v>
      </c>
      <c r="Q17" s="26">
        <f t="shared" si="2"/>
        <v>4.666666666666667</v>
      </c>
      <c r="R17" s="26">
        <f t="shared" si="3"/>
        <v>1.0769230769230769</v>
      </c>
      <c r="S17" s="26">
        <f t="shared" si="4"/>
        <v>0.21538461538461537</v>
      </c>
      <c r="T17" s="294">
        <v>2751.82</v>
      </c>
      <c r="U17" s="237">
        <f t="shared" si="5"/>
        <v>154101.92000000001</v>
      </c>
    </row>
    <row r="18" spans="1:21" ht="15">
      <c r="A18" s="348" t="s">
        <v>101</v>
      </c>
      <c r="B18" s="219" t="s">
        <v>250</v>
      </c>
      <c r="C18" s="217">
        <v>0</v>
      </c>
      <c r="D18" s="217">
        <v>16</v>
      </c>
      <c r="E18" s="217">
        <v>29</v>
      </c>
      <c r="F18" s="217">
        <v>12</v>
      </c>
      <c r="G18" s="217">
        <v>14</v>
      </c>
      <c r="H18" s="298">
        <v>38</v>
      </c>
      <c r="I18" s="217">
        <v>26</v>
      </c>
      <c r="J18" s="217">
        <v>16</v>
      </c>
      <c r="K18" s="217">
        <v>16</v>
      </c>
      <c r="L18" s="217">
        <v>22</v>
      </c>
      <c r="M18" s="217">
        <v>22</v>
      </c>
      <c r="N18" s="218">
        <v>22</v>
      </c>
      <c r="O18" s="97">
        <f t="shared" si="1"/>
        <v>233</v>
      </c>
      <c r="P18" s="235">
        <f t="shared" si="0"/>
        <v>58.25</v>
      </c>
      <c r="Q18" s="26">
        <f t="shared" si="2"/>
        <v>19.416666666666668</v>
      </c>
      <c r="R18" s="26">
        <f t="shared" si="3"/>
        <v>4.4807692307692308</v>
      </c>
      <c r="S18" s="26">
        <f t="shared" si="4"/>
        <v>0.89615384615384619</v>
      </c>
      <c r="T18" s="294">
        <v>3007.95</v>
      </c>
      <c r="U18" s="237">
        <f t="shared" si="5"/>
        <v>700852.35</v>
      </c>
    </row>
    <row r="19" spans="1:21" ht="15">
      <c r="A19" s="348"/>
      <c r="B19" s="219">
        <v>186299800</v>
      </c>
      <c r="C19" s="217">
        <v>148</v>
      </c>
      <c r="D19" s="217">
        <v>222</v>
      </c>
      <c r="E19" s="217">
        <v>150</v>
      </c>
      <c r="F19" s="217">
        <v>176</v>
      </c>
      <c r="G19" s="217">
        <v>168</v>
      </c>
      <c r="H19" s="298">
        <v>438</v>
      </c>
      <c r="I19" s="217">
        <v>232</v>
      </c>
      <c r="J19" s="217">
        <v>184</v>
      </c>
      <c r="K19" s="217">
        <v>184</v>
      </c>
      <c r="L19" s="217">
        <v>202</v>
      </c>
      <c r="M19" s="217">
        <v>202</v>
      </c>
      <c r="N19" s="218">
        <v>202</v>
      </c>
      <c r="O19" s="97">
        <f t="shared" si="1"/>
        <v>2508</v>
      </c>
      <c r="P19" s="235">
        <f t="shared" si="0"/>
        <v>627</v>
      </c>
      <c r="Q19" s="26">
        <f t="shared" si="2"/>
        <v>209</v>
      </c>
      <c r="R19" s="26">
        <f t="shared" si="3"/>
        <v>48.230769230769234</v>
      </c>
      <c r="S19" s="26">
        <f t="shared" si="4"/>
        <v>9.6461538461538474</v>
      </c>
      <c r="T19" s="294">
        <v>3032.4</v>
      </c>
      <c r="U19" s="237">
        <f t="shared" si="5"/>
        <v>7605259.2000000002</v>
      </c>
    </row>
    <row r="20" spans="1:21" ht="15">
      <c r="A20" s="348"/>
      <c r="B20" s="219" t="s">
        <v>258</v>
      </c>
      <c r="C20" s="217">
        <v>24</v>
      </c>
      <c r="D20" s="217">
        <v>33</v>
      </c>
      <c r="E20" s="217">
        <v>58</v>
      </c>
      <c r="F20" s="217">
        <v>41</v>
      </c>
      <c r="G20" s="217">
        <v>64</v>
      </c>
      <c r="H20" s="298">
        <v>8</v>
      </c>
      <c r="I20" s="217">
        <v>40</v>
      </c>
      <c r="J20" s="217">
        <v>32</v>
      </c>
      <c r="K20" s="217">
        <v>28</v>
      </c>
      <c r="L20" s="217">
        <v>40</v>
      </c>
      <c r="M20" s="217">
        <v>40</v>
      </c>
      <c r="N20" s="218">
        <v>39</v>
      </c>
      <c r="O20" s="97">
        <f t="shared" si="1"/>
        <v>447</v>
      </c>
      <c r="P20" s="235">
        <f t="shared" si="0"/>
        <v>111.75</v>
      </c>
      <c r="Q20" s="26">
        <f t="shared" si="2"/>
        <v>37.25</v>
      </c>
      <c r="R20" s="26">
        <f t="shared" si="3"/>
        <v>8.5961538461538467</v>
      </c>
      <c r="S20" s="26">
        <f t="shared" si="4"/>
        <v>1.7192307692307693</v>
      </c>
      <c r="T20" s="294">
        <v>3090.02</v>
      </c>
      <c r="U20" s="237">
        <f t="shared" si="5"/>
        <v>1381238.94</v>
      </c>
    </row>
    <row r="21" spans="1:21" ht="15">
      <c r="A21" s="348"/>
      <c r="B21" s="219" t="s">
        <v>281</v>
      </c>
      <c r="C21" s="217">
        <v>0</v>
      </c>
      <c r="D21" s="217">
        <v>0</v>
      </c>
      <c r="E21" s="217">
        <v>0</v>
      </c>
      <c r="F21" s="217">
        <v>5</v>
      </c>
      <c r="G21" s="217">
        <v>0</v>
      </c>
      <c r="H21" s="298">
        <v>0</v>
      </c>
      <c r="I21" s="217">
        <v>17</v>
      </c>
      <c r="J21" s="217">
        <v>16</v>
      </c>
      <c r="K21" s="217">
        <v>16</v>
      </c>
      <c r="L21" s="217">
        <v>25</v>
      </c>
      <c r="M21" s="217">
        <v>24</v>
      </c>
      <c r="N21" s="218">
        <v>24</v>
      </c>
      <c r="O21" s="97">
        <f t="shared" si="1"/>
        <v>127</v>
      </c>
      <c r="P21" s="235">
        <f t="shared" si="0"/>
        <v>31.75</v>
      </c>
      <c r="Q21" s="26">
        <f t="shared" si="2"/>
        <v>10.583333333333334</v>
      </c>
      <c r="R21" s="26">
        <f t="shared" si="3"/>
        <v>2.4423076923076925</v>
      </c>
      <c r="S21" s="26">
        <f t="shared" si="4"/>
        <v>0.4884615384615385</v>
      </c>
      <c r="T21" s="294"/>
      <c r="U21" s="237"/>
    </row>
    <row r="22" spans="1:21" ht="15">
      <c r="A22" s="348"/>
      <c r="B22" s="219" t="s">
        <v>253</v>
      </c>
      <c r="C22" s="217">
        <v>48</v>
      </c>
      <c r="D22" s="217">
        <v>56</v>
      </c>
      <c r="E22" s="217">
        <v>112</v>
      </c>
      <c r="F22" s="217">
        <v>88</v>
      </c>
      <c r="G22" s="217">
        <v>76</v>
      </c>
      <c r="H22" s="298">
        <v>146</v>
      </c>
      <c r="I22" s="217">
        <v>112</v>
      </c>
      <c r="J22" s="217">
        <v>88</v>
      </c>
      <c r="K22" s="217">
        <v>72</v>
      </c>
      <c r="L22" s="217">
        <v>95</v>
      </c>
      <c r="M22" s="217">
        <v>95</v>
      </c>
      <c r="N22" s="218">
        <v>95</v>
      </c>
      <c r="O22" s="97">
        <f t="shared" si="1"/>
        <v>1083</v>
      </c>
      <c r="P22" s="235">
        <f t="shared" si="0"/>
        <v>270.75</v>
      </c>
      <c r="Q22" s="26">
        <f t="shared" si="2"/>
        <v>90.25</v>
      </c>
      <c r="R22" s="26">
        <f t="shared" si="3"/>
        <v>20.826923076923077</v>
      </c>
      <c r="S22" s="26">
        <f t="shared" si="4"/>
        <v>4.1653846153846157</v>
      </c>
      <c r="T22" s="294">
        <v>3066.66</v>
      </c>
      <c r="U22" s="237">
        <f t="shared" si="5"/>
        <v>3321192.78</v>
      </c>
    </row>
    <row r="23" spans="1:21" ht="15">
      <c r="A23" s="348"/>
      <c r="B23" s="219" t="s">
        <v>254</v>
      </c>
      <c r="C23" s="217">
        <v>8</v>
      </c>
      <c r="D23" s="217">
        <v>112</v>
      </c>
      <c r="E23" s="217">
        <v>128</v>
      </c>
      <c r="F23" s="217">
        <v>72</v>
      </c>
      <c r="G23" s="217">
        <v>88</v>
      </c>
      <c r="H23" s="298">
        <v>212</v>
      </c>
      <c r="I23" s="217">
        <v>116</v>
      </c>
      <c r="J23" s="217">
        <v>88</v>
      </c>
      <c r="K23" s="217">
        <v>96</v>
      </c>
      <c r="L23" s="217">
        <v>94</v>
      </c>
      <c r="M23" s="217">
        <v>94</v>
      </c>
      <c r="N23" s="218">
        <v>93</v>
      </c>
      <c r="O23" s="97">
        <f t="shared" si="1"/>
        <v>1201</v>
      </c>
      <c r="P23" s="235">
        <f t="shared" si="0"/>
        <v>300.25</v>
      </c>
      <c r="Q23" s="26">
        <f t="shared" si="2"/>
        <v>100.08333333333333</v>
      </c>
      <c r="R23" s="26">
        <f t="shared" si="3"/>
        <v>23.096153846153847</v>
      </c>
      <c r="S23" s="26">
        <f t="shared" si="4"/>
        <v>4.6192307692307697</v>
      </c>
      <c r="T23" s="294">
        <v>3063.67</v>
      </c>
      <c r="U23" s="237">
        <f t="shared" si="5"/>
        <v>3679467.67</v>
      </c>
    </row>
    <row r="24" spans="1:21" ht="15">
      <c r="A24" s="348"/>
      <c r="B24" s="219" t="s">
        <v>262</v>
      </c>
      <c r="C24" s="217">
        <v>10</v>
      </c>
      <c r="D24" s="217">
        <v>0</v>
      </c>
      <c r="E24" s="217">
        <v>0</v>
      </c>
      <c r="F24" s="217">
        <v>32</v>
      </c>
      <c r="G24" s="217">
        <v>0</v>
      </c>
      <c r="H24" s="298">
        <v>34</v>
      </c>
      <c r="I24" s="217">
        <v>32</v>
      </c>
      <c r="J24" s="217">
        <v>24</v>
      </c>
      <c r="K24" s="217">
        <v>24</v>
      </c>
      <c r="L24" s="217">
        <v>28</v>
      </c>
      <c r="M24" s="217">
        <v>28</v>
      </c>
      <c r="N24" s="218">
        <v>28</v>
      </c>
      <c r="O24" s="97">
        <f t="shared" si="1"/>
        <v>240</v>
      </c>
      <c r="P24" s="235">
        <f t="shared" si="0"/>
        <v>60</v>
      </c>
      <c r="Q24" s="26"/>
      <c r="R24" s="26">
        <f t="shared" si="3"/>
        <v>4.615384615384615</v>
      </c>
      <c r="S24" s="26">
        <f t="shared" si="4"/>
        <v>0.92307692307692302</v>
      </c>
      <c r="T24" s="294">
        <v>3305.36</v>
      </c>
      <c r="U24" s="237">
        <f t="shared" si="5"/>
        <v>793286.4</v>
      </c>
    </row>
    <row r="25" spans="1:21" ht="15">
      <c r="A25" s="348"/>
      <c r="B25" s="219" t="s">
        <v>255</v>
      </c>
      <c r="C25" s="217">
        <v>16</v>
      </c>
      <c r="D25" s="217">
        <v>7</v>
      </c>
      <c r="E25" s="217">
        <v>0</v>
      </c>
      <c r="F25" s="217">
        <v>20</v>
      </c>
      <c r="G25" s="217">
        <v>5</v>
      </c>
      <c r="H25" s="298">
        <v>6</v>
      </c>
      <c r="I25" s="217">
        <v>20</v>
      </c>
      <c r="J25" s="217">
        <v>0</v>
      </c>
      <c r="K25" s="217">
        <v>0</v>
      </c>
      <c r="L25" s="217">
        <v>8</v>
      </c>
      <c r="M25" s="217">
        <v>8</v>
      </c>
      <c r="N25" s="218">
        <v>7</v>
      </c>
      <c r="O25" s="97">
        <f t="shared" si="1"/>
        <v>97</v>
      </c>
      <c r="P25" s="235">
        <f t="shared" si="0"/>
        <v>24.25</v>
      </c>
      <c r="Q25" s="26">
        <f t="shared" si="2"/>
        <v>8.0833333333333339</v>
      </c>
      <c r="R25" s="26">
        <f t="shared" si="3"/>
        <v>1.8653846153846154</v>
      </c>
      <c r="S25" s="26">
        <f t="shared" si="4"/>
        <v>0.37307692307692308</v>
      </c>
      <c r="T25" s="294">
        <v>2981.31</v>
      </c>
      <c r="U25" s="237">
        <f t="shared" si="5"/>
        <v>289187.07</v>
      </c>
    </row>
    <row r="26" spans="1:21" ht="15">
      <c r="A26" s="348"/>
      <c r="B26" s="219" t="s">
        <v>256</v>
      </c>
      <c r="C26" s="217">
        <v>4</v>
      </c>
      <c r="D26" s="217">
        <v>0</v>
      </c>
      <c r="E26" s="217">
        <v>0</v>
      </c>
      <c r="F26" s="217">
        <v>7</v>
      </c>
      <c r="G26" s="217">
        <v>0</v>
      </c>
      <c r="H26" s="298">
        <v>0</v>
      </c>
      <c r="I26" s="217">
        <v>5</v>
      </c>
      <c r="J26" s="217">
        <v>0</v>
      </c>
      <c r="K26" s="217">
        <v>0</v>
      </c>
      <c r="L26" s="217">
        <v>4</v>
      </c>
      <c r="M26" s="217">
        <v>4</v>
      </c>
      <c r="N26" s="218">
        <v>4</v>
      </c>
      <c r="O26" s="97">
        <f t="shared" si="1"/>
        <v>28</v>
      </c>
      <c r="P26" s="235">
        <f t="shared" si="0"/>
        <v>7</v>
      </c>
      <c r="Q26" s="26">
        <f t="shared" si="2"/>
        <v>2.3333333333333335</v>
      </c>
      <c r="R26" s="26">
        <f t="shared" si="3"/>
        <v>0.53846153846153844</v>
      </c>
      <c r="S26" s="26">
        <f t="shared" si="4"/>
        <v>0.10769230769230768</v>
      </c>
      <c r="T26" s="294">
        <v>3116.69</v>
      </c>
      <c r="U26" s="237">
        <f t="shared" si="5"/>
        <v>87267.32</v>
      </c>
    </row>
    <row r="27" spans="1:21" ht="15">
      <c r="A27" s="348"/>
      <c r="B27" s="219" t="s">
        <v>260</v>
      </c>
      <c r="C27" s="217">
        <v>0</v>
      </c>
      <c r="D27" s="217">
        <v>0</v>
      </c>
      <c r="E27" s="217">
        <v>0</v>
      </c>
      <c r="F27" s="217">
        <v>0</v>
      </c>
      <c r="G27" s="217">
        <v>0</v>
      </c>
      <c r="H27" s="298">
        <v>7</v>
      </c>
      <c r="I27" s="217">
        <v>3</v>
      </c>
      <c r="J27" s="217">
        <v>0</v>
      </c>
      <c r="K27" s="217">
        <v>0</v>
      </c>
      <c r="L27" s="217">
        <v>1</v>
      </c>
      <c r="M27" s="217">
        <v>1</v>
      </c>
      <c r="N27" s="218">
        <v>1</v>
      </c>
      <c r="O27" s="97">
        <f t="shared" si="1"/>
        <v>13</v>
      </c>
      <c r="P27" s="235">
        <f t="shared" si="0"/>
        <v>3.25</v>
      </c>
      <c r="Q27" s="26">
        <f t="shared" si="2"/>
        <v>1.0833333333333333</v>
      </c>
      <c r="R27" s="26">
        <f t="shared" si="3"/>
        <v>0.25</v>
      </c>
      <c r="S27" s="26">
        <f t="shared" si="4"/>
        <v>0.05</v>
      </c>
      <c r="T27" s="294">
        <v>3461.11</v>
      </c>
      <c r="U27" s="237">
        <f t="shared" si="5"/>
        <v>44994.43</v>
      </c>
    </row>
    <row r="28" spans="1:21" s="5" customFormat="1">
      <c r="A28" s="7"/>
      <c r="B28" s="8"/>
      <c r="C28" s="28">
        <f t="shared" ref="C28:O28" si="13">SUM(C2:C27)</f>
        <v>983</v>
      </c>
      <c r="D28" s="28">
        <f t="shared" si="13"/>
        <v>1363</v>
      </c>
      <c r="E28" s="28">
        <f t="shared" si="13"/>
        <v>1508</v>
      </c>
      <c r="F28" s="28">
        <f t="shared" si="13"/>
        <v>1520</v>
      </c>
      <c r="G28" s="28">
        <f t="shared" si="13"/>
        <v>1363</v>
      </c>
      <c r="H28" s="300">
        <f t="shared" si="13"/>
        <v>2501</v>
      </c>
      <c r="I28" s="28">
        <f t="shared" si="13"/>
        <v>2086</v>
      </c>
      <c r="J28" s="28">
        <f t="shared" si="13"/>
        <v>1479</v>
      </c>
      <c r="K28" s="28">
        <f t="shared" si="13"/>
        <v>1424</v>
      </c>
      <c r="L28" s="28">
        <f t="shared" si="13"/>
        <v>1646</v>
      </c>
      <c r="M28" s="28">
        <f t="shared" si="13"/>
        <v>1639</v>
      </c>
      <c r="N28" s="28">
        <f t="shared" si="13"/>
        <v>1632</v>
      </c>
      <c r="O28" s="27">
        <f t="shared" si="13"/>
        <v>19058</v>
      </c>
      <c r="P28" s="236"/>
      <c r="Q28" s="7"/>
      <c r="R28" s="7"/>
      <c r="S28" s="7"/>
    </row>
    <row r="30" spans="1:21" hidden="1"/>
    <row r="31" spans="1:21" hidden="1"/>
    <row r="32" spans="1:21" ht="13.5" hidden="1" thickBot="1">
      <c r="A32" s="346" t="s">
        <v>191</v>
      </c>
      <c r="B32" s="347"/>
    </row>
    <row r="33" spans="1:68" ht="13.5" hidden="1" thickBot="1">
      <c r="A33" s="124">
        <v>44180</v>
      </c>
      <c r="B33" s="125"/>
      <c r="C33" s="342" t="s">
        <v>200</v>
      </c>
      <c r="D33" s="343"/>
      <c r="E33" s="343"/>
      <c r="F33" s="344"/>
      <c r="G33" s="345" t="s">
        <v>201</v>
      </c>
      <c r="H33" s="345"/>
      <c r="I33" s="345"/>
      <c r="J33" s="345"/>
      <c r="K33" s="339" t="s">
        <v>202</v>
      </c>
      <c r="L33" s="340"/>
      <c r="M33" s="340"/>
      <c r="N33" s="340"/>
      <c r="O33" s="341"/>
      <c r="P33" s="342" t="s">
        <v>203</v>
      </c>
      <c r="Q33" s="343"/>
      <c r="R33" s="343"/>
      <c r="S33" s="344"/>
      <c r="T33" s="345" t="s">
        <v>204</v>
      </c>
      <c r="U33" s="345"/>
      <c r="V33" s="345"/>
      <c r="W33" s="345"/>
      <c r="X33" s="345"/>
      <c r="Y33" s="339" t="s">
        <v>205</v>
      </c>
      <c r="Z33" s="340"/>
      <c r="AA33" s="340"/>
      <c r="AB33" s="340"/>
      <c r="AC33" s="341"/>
      <c r="AD33" s="342" t="s">
        <v>206</v>
      </c>
      <c r="AE33" s="343"/>
      <c r="AF33" s="343"/>
      <c r="AG33" s="344"/>
      <c r="AH33" s="345" t="s">
        <v>207</v>
      </c>
      <c r="AI33" s="345"/>
      <c r="AJ33" s="345"/>
      <c r="AK33" s="345"/>
      <c r="AL33" s="339" t="s">
        <v>208</v>
      </c>
      <c r="AM33" s="340"/>
      <c r="AN33" s="340"/>
      <c r="AO33" s="340"/>
      <c r="AP33" s="341"/>
      <c r="AQ33" s="342" t="s">
        <v>209</v>
      </c>
      <c r="AR33" s="343"/>
      <c r="AS33" s="343"/>
      <c r="AT33" s="344"/>
      <c r="AU33" s="345" t="s">
        <v>210</v>
      </c>
      <c r="AV33" s="345"/>
      <c r="AW33" s="345"/>
      <c r="AX33" s="345"/>
      <c r="AY33" s="339" t="s">
        <v>211</v>
      </c>
      <c r="AZ33" s="340"/>
      <c r="BA33" s="340"/>
      <c r="BB33" s="340"/>
      <c r="BC33" s="341"/>
      <c r="BD33" s="342" t="s">
        <v>212</v>
      </c>
      <c r="BE33" s="343"/>
      <c r="BF33" s="343"/>
      <c r="BG33" s="344"/>
      <c r="BH33" s="345" t="s">
        <v>213</v>
      </c>
      <c r="BI33" s="345"/>
      <c r="BJ33" s="345"/>
      <c r="BK33" s="345"/>
      <c r="BL33" s="339" t="s">
        <v>214</v>
      </c>
      <c r="BM33" s="340"/>
      <c r="BN33" s="340"/>
      <c r="BO33" s="340"/>
      <c r="BP33" s="341"/>
    </row>
    <row r="34" spans="1:68" ht="13.5" hidden="1" thickBot="1">
      <c r="A34" s="126"/>
      <c r="B34" s="127" t="s">
        <v>160</v>
      </c>
      <c r="C34" s="128">
        <v>44202</v>
      </c>
      <c r="D34" s="128">
        <f t="shared" ref="D34:R35" si="14">C34+7</f>
        <v>44209</v>
      </c>
      <c r="E34" s="128">
        <f t="shared" si="14"/>
        <v>44216</v>
      </c>
      <c r="F34" s="128">
        <f t="shared" si="14"/>
        <v>44223</v>
      </c>
      <c r="G34" s="128">
        <f t="shared" si="14"/>
        <v>44230</v>
      </c>
      <c r="H34" s="302">
        <f t="shared" si="14"/>
        <v>44237</v>
      </c>
      <c r="I34" s="129">
        <f t="shared" si="14"/>
        <v>44244</v>
      </c>
      <c r="J34" s="128">
        <f t="shared" si="14"/>
        <v>44251</v>
      </c>
      <c r="K34" s="128">
        <f t="shared" si="14"/>
        <v>44258</v>
      </c>
      <c r="L34" s="130">
        <f t="shared" si="14"/>
        <v>44265</v>
      </c>
      <c r="M34" s="130">
        <f t="shared" si="14"/>
        <v>44272</v>
      </c>
      <c r="N34" s="131">
        <f t="shared" si="14"/>
        <v>44279</v>
      </c>
      <c r="O34" s="132">
        <f t="shared" si="14"/>
        <v>44286</v>
      </c>
      <c r="P34" s="238">
        <f t="shared" si="14"/>
        <v>44293</v>
      </c>
      <c r="Q34" s="128">
        <f t="shared" si="14"/>
        <v>44300</v>
      </c>
      <c r="R34" s="128">
        <f t="shared" si="14"/>
        <v>44307</v>
      </c>
      <c r="S34" s="128">
        <f t="shared" ref="S34:AI35" si="15">R34+7</f>
        <v>44314</v>
      </c>
      <c r="T34" s="128">
        <f t="shared" si="15"/>
        <v>44321</v>
      </c>
      <c r="U34" s="128"/>
      <c r="V34" s="128">
        <f>T34+7</f>
        <v>44328</v>
      </c>
      <c r="W34" s="128">
        <f t="shared" si="15"/>
        <v>44335</v>
      </c>
      <c r="X34" s="128">
        <f t="shared" si="15"/>
        <v>44342</v>
      </c>
      <c r="Y34" s="128">
        <f t="shared" si="15"/>
        <v>44349</v>
      </c>
      <c r="Z34" s="128">
        <f t="shared" si="15"/>
        <v>44356</v>
      </c>
      <c r="AA34" s="128">
        <f t="shared" si="15"/>
        <v>44363</v>
      </c>
      <c r="AB34" s="134">
        <f t="shared" si="15"/>
        <v>44370</v>
      </c>
      <c r="AC34" s="133">
        <f t="shared" si="15"/>
        <v>44377</v>
      </c>
      <c r="AD34" s="133">
        <f t="shared" si="15"/>
        <v>44384</v>
      </c>
      <c r="AE34" s="128">
        <f t="shared" si="15"/>
        <v>44391</v>
      </c>
      <c r="AF34" s="128">
        <f t="shared" si="15"/>
        <v>44398</v>
      </c>
      <c r="AG34" s="128">
        <f t="shared" si="15"/>
        <v>44405</v>
      </c>
      <c r="AH34" s="128">
        <f t="shared" si="15"/>
        <v>44412</v>
      </c>
      <c r="AI34" s="128">
        <f t="shared" si="15"/>
        <v>44419</v>
      </c>
      <c r="AJ34" s="128">
        <f t="shared" ref="AJ34:AY35" si="16">AI34+7</f>
        <v>44426</v>
      </c>
      <c r="AK34" s="128">
        <f t="shared" si="16"/>
        <v>44433</v>
      </c>
      <c r="AL34" s="128">
        <f t="shared" si="16"/>
        <v>44440</v>
      </c>
      <c r="AM34" s="128">
        <f t="shared" si="16"/>
        <v>44447</v>
      </c>
      <c r="AN34" s="128">
        <f t="shared" si="16"/>
        <v>44454</v>
      </c>
      <c r="AO34" s="128">
        <f t="shared" si="16"/>
        <v>44461</v>
      </c>
      <c r="AP34" s="128">
        <f t="shared" si="16"/>
        <v>44468</v>
      </c>
      <c r="AQ34" s="128">
        <f t="shared" si="16"/>
        <v>44475</v>
      </c>
      <c r="AR34" s="128">
        <f t="shared" si="16"/>
        <v>44482</v>
      </c>
      <c r="AS34" s="128">
        <f t="shared" si="16"/>
        <v>44489</v>
      </c>
      <c r="AT34" s="128">
        <f t="shared" si="16"/>
        <v>44496</v>
      </c>
      <c r="AU34" s="128">
        <f t="shared" si="16"/>
        <v>44503</v>
      </c>
      <c r="AV34" s="128">
        <f t="shared" si="16"/>
        <v>44510</v>
      </c>
      <c r="AW34" s="128">
        <f t="shared" si="16"/>
        <v>44517</v>
      </c>
      <c r="AX34" s="128">
        <f t="shared" si="16"/>
        <v>44524</v>
      </c>
      <c r="AY34" s="128">
        <f t="shared" si="16"/>
        <v>44531</v>
      </c>
      <c r="AZ34" s="128">
        <f t="shared" ref="AZ34:BO35" si="17">AY34+7</f>
        <v>44538</v>
      </c>
      <c r="BA34" s="128">
        <f t="shared" si="17"/>
        <v>44545</v>
      </c>
      <c r="BB34" s="128">
        <f t="shared" si="17"/>
        <v>44552</v>
      </c>
      <c r="BC34" s="128">
        <f t="shared" si="17"/>
        <v>44559</v>
      </c>
      <c r="BD34" s="128">
        <f t="shared" si="17"/>
        <v>44566</v>
      </c>
      <c r="BE34" s="128">
        <f t="shared" si="17"/>
        <v>44573</v>
      </c>
      <c r="BF34" s="128">
        <f t="shared" si="17"/>
        <v>44580</v>
      </c>
      <c r="BG34" s="128">
        <f t="shared" si="17"/>
        <v>44587</v>
      </c>
      <c r="BH34" s="128">
        <f t="shared" si="17"/>
        <v>44594</v>
      </c>
      <c r="BI34" s="128">
        <f t="shared" si="17"/>
        <v>44601</v>
      </c>
      <c r="BJ34" s="128">
        <f t="shared" si="17"/>
        <v>44608</v>
      </c>
      <c r="BK34" s="128">
        <f t="shared" si="17"/>
        <v>44615</v>
      </c>
      <c r="BL34" s="128">
        <f t="shared" si="17"/>
        <v>44622</v>
      </c>
      <c r="BM34" s="128">
        <f t="shared" si="17"/>
        <v>44629</v>
      </c>
      <c r="BN34" s="128">
        <f t="shared" si="17"/>
        <v>44636</v>
      </c>
      <c r="BO34" s="128">
        <f t="shared" si="17"/>
        <v>44643</v>
      </c>
      <c r="BP34" s="128">
        <f t="shared" ref="BO34:BP35" si="18">BO34+7</f>
        <v>44650</v>
      </c>
    </row>
    <row r="35" spans="1:68" ht="13.5" hidden="1" thickBot="1">
      <c r="A35" s="135"/>
      <c r="B35" s="127" t="s">
        <v>161</v>
      </c>
      <c r="C35" s="136">
        <v>44206</v>
      </c>
      <c r="D35" s="136">
        <f t="shared" si="14"/>
        <v>44213</v>
      </c>
      <c r="E35" s="136">
        <f t="shared" si="14"/>
        <v>44220</v>
      </c>
      <c r="F35" s="136">
        <f t="shared" si="14"/>
        <v>44227</v>
      </c>
      <c r="G35" s="137">
        <f t="shared" si="14"/>
        <v>44234</v>
      </c>
      <c r="H35" s="303">
        <f t="shared" si="14"/>
        <v>44241</v>
      </c>
      <c r="I35" s="137">
        <f t="shared" si="14"/>
        <v>44248</v>
      </c>
      <c r="J35" s="137">
        <f t="shared" si="14"/>
        <v>44255</v>
      </c>
      <c r="K35" s="136">
        <f t="shared" si="14"/>
        <v>44262</v>
      </c>
      <c r="L35" s="136">
        <f t="shared" si="14"/>
        <v>44269</v>
      </c>
      <c r="M35" s="136">
        <f t="shared" si="14"/>
        <v>44276</v>
      </c>
      <c r="N35" s="138">
        <f t="shared" si="14"/>
        <v>44283</v>
      </c>
      <c r="O35" s="139">
        <f t="shared" si="14"/>
        <v>44290</v>
      </c>
      <c r="P35" s="239">
        <f t="shared" si="14"/>
        <v>44297</v>
      </c>
      <c r="Q35" s="137">
        <f t="shared" si="14"/>
        <v>44304</v>
      </c>
      <c r="R35" s="137">
        <f t="shared" si="14"/>
        <v>44311</v>
      </c>
      <c r="S35" s="137">
        <f t="shared" si="15"/>
        <v>44318</v>
      </c>
      <c r="T35" s="140">
        <f t="shared" si="15"/>
        <v>44325</v>
      </c>
      <c r="U35" s="140"/>
      <c r="V35" s="140">
        <f>T35+7</f>
        <v>44332</v>
      </c>
      <c r="W35" s="140">
        <f t="shared" si="15"/>
        <v>44339</v>
      </c>
      <c r="X35" s="140">
        <f t="shared" si="15"/>
        <v>44346</v>
      </c>
      <c r="Y35" s="140">
        <f t="shared" si="15"/>
        <v>44353</v>
      </c>
      <c r="Z35" s="140">
        <f t="shared" si="15"/>
        <v>44360</v>
      </c>
      <c r="AA35" s="140">
        <f t="shared" si="15"/>
        <v>44367</v>
      </c>
      <c r="AB35" s="141">
        <f t="shared" si="15"/>
        <v>44374</v>
      </c>
      <c r="AC35" s="142">
        <f t="shared" si="15"/>
        <v>44381</v>
      </c>
      <c r="AD35" s="142">
        <f t="shared" si="15"/>
        <v>44388</v>
      </c>
      <c r="AE35" s="140">
        <f t="shared" si="15"/>
        <v>44395</v>
      </c>
      <c r="AF35" s="140">
        <f t="shared" si="15"/>
        <v>44402</v>
      </c>
      <c r="AG35" s="140">
        <f t="shared" si="15"/>
        <v>44409</v>
      </c>
      <c r="AH35" s="140">
        <f t="shared" si="15"/>
        <v>44416</v>
      </c>
      <c r="AI35" s="140">
        <f t="shared" si="15"/>
        <v>44423</v>
      </c>
      <c r="AJ35" s="140">
        <f t="shared" si="16"/>
        <v>44430</v>
      </c>
      <c r="AK35" s="140">
        <f t="shared" si="16"/>
        <v>44437</v>
      </c>
      <c r="AL35" s="140">
        <f t="shared" si="16"/>
        <v>44444</v>
      </c>
      <c r="AM35" s="140">
        <f t="shared" si="16"/>
        <v>44451</v>
      </c>
      <c r="AN35" s="140">
        <f t="shared" si="16"/>
        <v>44458</v>
      </c>
      <c r="AO35" s="143">
        <f t="shared" si="16"/>
        <v>44465</v>
      </c>
      <c r="AP35" s="144">
        <f t="shared" si="16"/>
        <v>44472</v>
      </c>
      <c r="AQ35" s="142">
        <f t="shared" si="16"/>
        <v>44479</v>
      </c>
      <c r="AR35" s="140">
        <f t="shared" si="16"/>
        <v>44486</v>
      </c>
      <c r="AS35" s="140">
        <f t="shared" si="16"/>
        <v>44493</v>
      </c>
      <c r="AT35" s="140">
        <f t="shared" si="16"/>
        <v>44500</v>
      </c>
      <c r="AU35" s="140">
        <f t="shared" si="16"/>
        <v>44507</v>
      </c>
      <c r="AV35" s="140">
        <f t="shared" si="16"/>
        <v>44514</v>
      </c>
      <c r="AW35" s="140">
        <f t="shared" si="16"/>
        <v>44521</v>
      </c>
      <c r="AX35" s="140">
        <f t="shared" si="16"/>
        <v>44528</v>
      </c>
      <c r="AY35" s="140">
        <f t="shared" si="16"/>
        <v>44535</v>
      </c>
      <c r="AZ35" s="140">
        <f t="shared" si="17"/>
        <v>44542</v>
      </c>
      <c r="BA35" s="140">
        <f t="shared" si="17"/>
        <v>44549</v>
      </c>
      <c r="BB35" s="145">
        <f t="shared" si="17"/>
        <v>44556</v>
      </c>
      <c r="BC35" s="140">
        <f t="shared" si="17"/>
        <v>44563</v>
      </c>
      <c r="BD35" s="140">
        <f t="shared" si="17"/>
        <v>44570</v>
      </c>
      <c r="BE35" s="140">
        <f t="shared" si="17"/>
        <v>44577</v>
      </c>
      <c r="BF35" s="140">
        <f t="shared" si="17"/>
        <v>44584</v>
      </c>
      <c r="BG35" s="140">
        <f t="shared" si="17"/>
        <v>44591</v>
      </c>
      <c r="BH35" s="140">
        <f t="shared" si="17"/>
        <v>44598</v>
      </c>
      <c r="BI35" s="140">
        <f t="shared" si="17"/>
        <v>44605</v>
      </c>
      <c r="BJ35" s="140">
        <f t="shared" si="17"/>
        <v>44612</v>
      </c>
      <c r="BK35" s="140">
        <f t="shared" si="17"/>
        <v>44619</v>
      </c>
      <c r="BL35" s="140">
        <f t="shared" si="17"/>
        <v>44626</v>
      </c>
      <c r="BM35" s="140">
        <f t="shared" si="17"/>
        <v>44633</v>
      </c>
      <c r="BN35" s="140">
        <f t="shared" si="17"/>
        <v>44640</v>
      </c>
      <c r="BO35" s="145">
        <f t="shared" si="18"/>
        <v>44647</v>
      </c>
      <c r="BP35" s="145">
        <f t="shared" si="18"/>
        <v>44654</v>
      </c>
    </row>
    <row r="36" spans="1:68" hidden="1">
      <c r="A36" s="146" t="s">
        <v>162</v>
      </c>
      <c r="B36" s="194" t="s">
        <v>163</v>
      </c>
      <c r="C36" s="197"/>
      <c r="D36" s="198"/>
      <c r="E36" s="199">
        <v>6</v>
      </c>
      <c r="F36" s="200">
        <v>6</v>
      </c>
      <c r="G36" s="197">
        <v>8</v>
      </c>
      <c r="H36" s="304">
        <v>6</v>
      </c>
      <c r="I36" s="199"/>
      <c r="J36" s="200">
        <v>6</v>
      </c>
      <c r="K36" s="197">
        <v>6</v>
      </c>
      <c r="L36" s="198"/>
      <c r="M36" s="201"/>
      <c r="N36" s="202"/>
      <c r="O36" s="203"/>
      <c r="P36" s="240">
        <v>20</v>
      </c>
      <c r="Q36" s="198"/>
      <c r="R36" s="199"/>
      <c r="S36" s="200"/>
      <c r="T36" s="197">
        <v>19</v>
      </c>
      <c r="U36" s="197"/>
      <c r="V36" s="198"/>
      <c r="W36" s="199"/>
      <c r="X36" s="200"/>
      <c r="Y36" s="204">
        <v>19</v>
      </c>
      <c r="Z36" s="198"/>
      <c r="AA36" s="201"/>
      <c r="AB36" s="205"/>
      <c r="AC36" s="206"/>
      <c r="AD36" s="197">
        <v>19</v>
      </c>
      <c r="AE36" s="198"/>
      <c r="AF36" s="199"/>
      <c r="AG36" s="200"/>
      <c r="AH36" s="197">
        <v>19</v>
      </c>
      <c r="AI36" s="198"/>
      <c r="AJ36" s="199"/>
      <c r="AK36" s="200"/>
      <c r="AL36" s="197">
        <v>18</v>
      </c>
      <c r="AM36" s="198"/>
      <c r="AN36" s="201"/>
      <c r="AO36" s="202"/>
      <c r="AP36" s="203"/>
      <c r="AQ36" s="197">
        <v>25</v>
      </c>
      <c r="AR36" s="198"/>
      <c r="AS36" s="199"/>
      <c r="AT36" s="200"/>
      <c r="AU36" s="197">
        <v>24</v>
      </c>
      <c r="AV36" s="198"/>
      <c r="AW36" s="199"/>
      <c r="AX36" s="200"/>
      <c r="AY36" s="197">
        <v>24</v>
      </c>
      <c r="AZ36" s="198"/>
      <c r="BA36" s="201"/>
      <c r="BB36" s="202"/>
      <c r="BC36" s="200"/>
      <c r="BD36" s="147">
        <v>17</v>
      </c>
      <c r="BE36" s="148"/>
      <c r="BF36" s="149"/>
      <c r="BG36" s="150"/>
      <c r="BH36" s="147">
        <v>17</v>
      </c>
      <c r="BI36" s="148"/>
      <c r="BJ36" s="149"/>
      <c r="BK36" s="150"/>
      <c r="BL36" s="147">
        <v>16</v>
      </c>
      <c r="BM36" s="148"/>
      <c r="BN36" s="151"/>
      <c r="BO36" s="152"/>
      <c r="BP36" s="150"/>
    </row>
    <row r="37" spans="1:68" hidden="1">
      <c r="A37" s="146" t="s">
        <v>162</v>
      </c>
      <c r="B37" s="194" t="s">
        <v>164</v>
      </c>
      <c r="C37" s="207"/>
      <c r="D37" s="208"/>
      <c r="E37" s="209"/>
      <c r="F37" s="210"/>
      <c r="G37" s="207">
        <v>4</v>
      </c>
      <c r="H37" s="305">
        <v>3</v>
      </c>
      <c r="I37" s="209"/>
      <c r="J37" s="210">
        <v>3</v>
      </c>
      <c r="K37" s="207">
        <v>3</v>
      </c>
      <c r="L37" s="208">
        <v>3</v>
      </c>
      <c r="M37" s="208">
        <v>3</v>
      </c>
      <c r="N37" s="209">
        <v>3</v>
      </c>
      <c r="O37" s="210">
        <v>2</v>
      </c>
      <c r="P37" s="241">
        <v>7</v>
      </c>
      <c r="Q37" s="208"/>
      <c r="R37" s="209"/>
      <c r="S37" s="210"/>
      <c r="T37" s="207">
        <v>6</v>
      </c>
      <c r="U37" s="207"/>
      <c r="V37" s="208"/>
      <c r="W37" s="209"/>
      <c r="X37" s="210"/>
      <c r="Y37" s="211">
        <v>6</v>
      </c>
      <c r="Z37" s="208"/>
      <c r="AA37" s="208"/>
      <c r="AB37" s="208"/>
      <c r="AC37" s="212"/>
      <c r="AD37" s="207">
        <v>7</v>
      </c>
      <c r="AE37" s="208"/>
      <c r="AF37" s="209"/>
      <c r="AG37" s="210"/>
      <c r="AH37" s="207">
        <v>6</v>
      </c>
      <c r="AI37" s="208"/>
      <c r="AJ37" s="209"/>
      <c r="AK37" s="210"/>
      <c r="AL37" s="207">
        <v>6</v>
      </c>
      <c r="AM37" s="208"/>
      <c r="AN37" s="208"/>
      <c r="AO37" s="209"/>
      <c r="AP37" s="210"/>
      <c r="AQ37" s="207">
        <v>7</v>
      </c>
      <c r="AR37" s="208"/>
      <c r="AS37" s="209"/>
      <c r="AT37" s="210"/>
      <c r="AU37" s="207">
        <v>6</v>
      </c>
      <c r="AV37" s="208"/>
      <c r="AW37" s="209"/>
      <c r="AX37" s="210"/>
      <c r="AY37" s="207">
        <v>6</v>
      </c>
      <c r="AZ37" s="208"/>
      <c r="BA37" s="208"/>
      <c r="BB37" s="209"/>
      <c r="BC37" s="210"/>
      <c r="BD37" s="155">
        <v>7</v>
      </c>
      <c r="BE37" s="156"/>
      <c r="BF37" s="157"/>
      <c r="BG37" s="158"/>
      <c r="BH37" s="155">
        <v>6</v>
      </c>
      <c r="BI37" s="156"/>
      <c r="BJ37" s="157"/>
      <c r="BK37" s="158"/>
      <c r="BL37" s="155">
        <v>6</v>
      </c>
      <c r="BM37" s="156"/>
      <c r="BN37" s="156"/>
      <c r="BO37" s="157"/>
      <c r="BP37" s="150"/>
    </row>
    <row r="38" spans="1:68" hidden="1">
      <c r="A38" s="146" t="s">
        <v>162</v>
      </c>
      <c r="B38" s="194" t="s">
        <v>165</v>
      </c>
      <c r="C38" s="197"/>
      <c r="D38" s="198">
        <v>3</v>
      </c>
      <c r="E38" s="213">
        <v>3</v>
      </c>
      <c r="F38" s="203">
        <v>3</v>
      </c>
      <c r="G38" s="197">
        <v>3</v>
      </c>
      <c r="H38" s="304">
        <v>3</v>
      </c>
      <c r="I38" s="213"/>
      <c r="J38" s="203">
        <v>3</v>
      </c>
      <c r="K38" s="197">
        <v>3</v>
      </c>
      <c r="L38" s="198">
        <v>3</v>
      </c>
      <c r="M38" s="198">
        <v>3</v>
      </c>
      <c r="N38" s="213">
        <v>3</v>
      </c>
      <c r="O38" s="203"/>
      <c r="P38" s="240">
        <v>11</v>
      </c>
      <c r="Q38" s="198"/>
      <c r="R38" s="213"/>
      <c r="S38" s="203"/>
      <c r="T38" s="197">
        <v>10</v>
      </c>
      <c r="U38" s="197"/>
      <c r="V38" s="198"/>
      <c r="W38" s="213"/>
      <c r="X38" s="203"/>
      <c r="Y38" s="204">
        <v>10</v>
      </c>
      <c r="Z38" s="198"/>
      <c r="AA38" s="198"/>
      <c r="AB38" s="198"/>
      <c r="AC38" s="206"/>
      <c r="AD38" s="197">
        <v>10</v>
      </c>
      <c r="AE38" s="198"/>
      <c r="AF38" s="213"/>
      <c r="AG38" s="203"/>
      <c r="AH38" s="197">
        <v>10</v>
      </c>
      <c r="AI38" s="198"/>
      <c r="AJ38" s="213"/>
      <c r="AK38" s="203"/>
      <c r="AL38" s="197">
        <v>10</v>
      </c>
      <c r="AM38" s="198"/>
      <c r="AN38" s="198"/>
      <c r="AO38" s="213"/>
      <c r="AP38" s="203"/>
      <c r="AQ38" s="197">
        <v>14</v>
      </c>
      <c r="AR38" s="198"/>
      <c r="AS38" s="213"/>
      <c r="AT38" s="203"/>
      <c r="AU38" s="197">
        <v>13</v>
      </c>
      <c r="AV38" s="198"/>
      <c r="AW38" s="213"/>
      <c r="AX38" s="203"/>
      <c r="AY38" s="197">
        <v>13</v>
      </c>
      <c r="AZ38" s="198"/>
      <c r="BA38" s="198"/>
      <c r="BB38" s="213"/>
      <c r="BC38" s="203"/>
      <c r="BD38" s="147">
        <v>9</v>
      </c>
      <c r="BE38" s="148"/>
      <c r="BF38" s="160"/>
      <c r="BG38" s="153"/>
      <c r="BH38" s="147">
        <v>9</v>
      </c>
      <c r="BI38" s="148"/>
      <c r="BJ38" s="160"/>
      <c r="BK38" s="153"/>
      <c r="BL38" s="147">
        <v>9</v>
      </c>
      <c r="BM38" s="148"/>
      <c r="BN38" s="148"/>
      <c r="BO38" s="160"/>
      <c r="BP38" s="150"/>
    </row>
    <row r="39" spans="1:68" hidden="1">
      <c r="A39" s="146" t="s">
        <v>162</v>
      </c>
      <c r="B39" s="194" t="s">
        <v>166</v>
      </c>
      <c r="C39" s="197"/>
      <c r="D39" s="198"/>
      <c r="E39" s="213"/>
      <c r="F39" s="203"/>
      <c r="G39" s="197"/>
      <c r="H39" s="304"/>
      <c r="I39" s="213"/>
      <c r="J39" s="203"/>
      <c r="K39" s="197"/>
      <c r="L39" s="198"/>
      <c r="M39" s="198"/>
      <c r="N39" s="213"/>
      <c r="O39" s="203"/>
      <c r="P39" s="240"/>
      <c r="Q39" s="198"/>
      <c r="R39" s="213"/>
      <c r="S39" s="203"/>
      <c r="T39" s="197"/>
      <c r="U39" s="197"/>
      <c r="V39" s="198"/>
      <c r="W39" s="213"/>
      <c r="X39" s="203"/>
      <c r="Y39" s="204"/>
      <c r="Z39" s="198"/>
      <c r="AA39" s="198"/>
      <c r="AB39" s="198"/>
      <c r="AC39" s="206"/>
      <c r="AD39" s="197"/>
      <c r="AE39" s="198"/>
      <c r="AF39" s="213"/>
      <c r="AG39" s="203"/>
      <c r="AH39" s="197"/>
      <c r="AI39" s="198"/>
      <c r="AJ39" s="213"/>
      <c r="AK39" s="203"/>
      <c r="AL39" s="197"/>
      <c r="AM39" s="198"/>
      <c r="AN39" s="198"/>
      <c r="AO39" s="213"/>
      <c r="AP39" s="203"/>
      <c r="AQ39" s="197"/>
      <c r="AR39" s="198"/>
      <c r="AS39" s="213"/>
      <c r="AT39" s="203"/>
      <c r="AU39" s="197"/>
      <c r="AV39" s="198"/>
      <c r="AW39" s="213"/>
      <c r="AX39" s="203"/>
      <c r="AY39" s="197"/>
      <c r="AZ39" s="198"/>
      <c r="BA39" s="198"/>
      <c r="BB39" s="213"/>
      <c r="BC39" s="203"/>
      <c r="BD39" s="147">
        <v>0</v>
      </c>
      <c r="BE39" s="148"/>
      <c r="BF39" s="161"/>
      <c r="BG39" s="162"/>
      <c r="BH39" s="147">
        <v>0</v>
      </c>
      <c r="BI39" s="148"/>
      <c r="BJ39" s="161"/>
      <c r="BK39" s="153"/>
      <c r="BL39" s="147">
        <v>0</v>
      </c>
      <c r="BM39" s="148"/>
      <c r="BN39" s="148"/>
      <c r="BO39" s="160"/>
      <c r="BP39" s="150"/>
    </row>
    <row r="40" spans="1:68" hidden="1">
      <c r="A40" s="146" t="s">
        <v>219</v>
      </c>
      <c r="B40" s="195" t="s">
        <v>220</v>
      </c>
      <c r="C40" s="163">
        <v>10</v>
      </c>
      <c r="D40" s="159">
        <v>10</v>
      </c>
      <c r="E40" s="160">
        <v>17</v>
      </c>
      <c r="F40" s="153">
        <v>16</v>
      </c>
      <c r="G40" s="147">
        <v>13</v>
      </c>
      <c r="H40" s="306">
        <v>13</v>
      </c>
      <c r="I40" s="160">
        <v>8</v>
      </c>
      <c r="J40" s="153">
        <v>13</v>
      </c>
      <c r="K40" s="147">
        <v>13</v>
      </c>
      <c r="L40" s="148">
        <v>10</v>
      </c>
      <c r="M40" s="148">
        <v>10</v>
      </c>
      <c r="N40" s="160">
        <v>10</v>
      </c>
      <c r="O40" s="162">
        <v>10</v>
      </c>
      <c r="P40" s="242">
        <v>54</v>
      </c>
      <c r="Q40" s="148"/>
      <c r="R40" s="160"/>
      <c r="S40" s="153"/>
      <c r="T40" s="147">
        <v>54</v>
      </c>
      <c r="U40" s="147"/>
      <c r="V40" s="148"/>
      <c r="W40" s="160"/>
      <c r="X40" s="153"/>
      <c r="Y40" s="154">
        <v>54</v>
      </c>
      <c r="Z40" s="148"/>
      <c r="AA40" s="148"/>
      <c r="AB40" s="148"/>
      <c r="AC40" s="164"/>
      <c r="AD40" s="147">
        <v>55</v>
      </c>
      <c r="AE40" s="148"/>
      <c r="AF40" s="160"/>
      <c r="AG40" s="153"/>
      <c r="AH40" s="147">
        <v>55</v>
      </c>
      <c r="AI40" s="148"/>
      <c r="AJ40" s="160"/>
      <c r="AK40" s="153"/>
      <c r="AL40" s="147">
        <v>54</v>
      </c>
      <c r="AM40" s="148"/>
      <c r="AN40" s="148"/>
      <c r="AO40" s="160"/>
      <c r="AP40" s="162"/>
      <c r="AQ40" s="147">
        <v>67</v>
      </c>
      <c r="AR40" s="148"/>
      <c r="AS40" s="160"/>
      <c r="AT40" s="153"/>
      <c r="AU40" s="147">
        <v>67</v>
      </c>
      <c r="AV40" s="148"/>
      <c r="AW40" s="160"/>
      <c r="AX40" s="153"/>
      <c r="AY40" s="147">
        <v>66</v>
      </c>
      <c r="AZ40" s="148"/>
      <c r="BA40" s="148"/>
      <c r="BB40" s="160"/>
      <c r="BC40" s="162"/>
      <c r="BD40" s="147">
        <v>44</v>
      </c>
      <c r="BE40" s="148"/>
      <c r="BF40" s="160"/>
      <c r="BG40" s="153"/>
      <c r="BH40" s="147">
        <v>43</v>
      </c>
      <c r="BI40" s="148"/>
      <c r="BJ40" s="160"/>
      <c r="BK40" s="153"/>
      <c r="BL40" s="147">
        <v>43</v>
      </c>
      <c r="BM40" s="148"/>
      <c r="BN40" s="148"/>
      <c r="BO40" s="160"/>
      <c r="BP40" s="153"/>
    </row>
    <row r="41" spans="1:68" hidden="1">
      <c r="A41" s="165" t="s">
        <v>219</v>
      </c>
      <c r="B41" s="196" t="s">
        <v>221</v>
      </c>
      <c r="C41" s="166">
        <v>35</v>
      </c>
      <c r="D41" s="167">
        <v>35</v>
      </c>
      <c r="E41" s="118">
        <v>70</v>
      </c>
      <c r="F41" s="119">
        <v>60</v>
      </c>
      <c r="G41" s="116">
        <v>57</v>
      </c>
      <c r="H41" s="307">
        <v>57</v>
      </c>
      <c r="I41" s="118">
        <v>39</v>
      </c>
      <c r="J41" s="119">
        <v>55</v>
      </c>
      <c r="K41" s="116">
        <v>55</v>
      </c>
      <c r="L41" s="117">
        <v>55</v>
      </c>
      <c r="M41" s="117">
        <v>55</v>
      </c>
      <c r="N41" s="118">
        <v>40</v>
      </c>
      <c r="O41" s="119">
        <v>40</v>
      </c>
      <c r="P41" s="243">
        <v>251</v>
      </c>
      <c r="Q41" s="117"/>
      <c r="R41" s="118"/>
      <c r="S41" s="119"/>
      <c r="T41" s="116">
        <v>251</v>
      </c>
      <c r="U41" s="116"/>
      <c r="V41" s="117"/>
      <c r="W41" s="118"/>
      <c r="X41" s="119"/>
      <c r="Y41" s="120">
        <v>251</v>
      </c>
      <c r="Z41" s="117"/>
      <c r="AA41" s="117"/>
      <c r="AB41" s="117"/>
      <c r="AC41" s="121"/>
      <c r="AD41" s="116">
        <v>267</v>
      </c>
      <c r="AE41" s="117"/>
      <c r="AF41" s="118"/>
      <c r="AG41" s="119"/>
      <c r="AH41" s="116">
        <v>267</v>
      </c>
      <c r="AI41" s="117"/>
      <c r="AJ41" s="118"/>
      <c r="AK41" s="119"/>
      <c r="AL41" s="116">
        <v>266</v>
      </c>
      <c r="AM41" s="117"/>
      <c r="AN41" s="117"/>
      <c r="AO41" s="118"/>
      <c r="AP41" s="119"/>
      <c r="AQ41" s="116">
        <v>326</v>
      </c>
      <c r="AR41" s="117"/>
      <c r="AS41" s="118"/>
      <c r="AT41" s="119"/>
      <c r="AU41" s="116">
        <v>325</v>
      </c>
      <c r="AV41" s="117"/>
      <c r="AW41" s="118"/>
      <c r="AX41" s="119"/>
      <c r="AY41" s="116">
        <v>325</v>
      </c>
      <c r="AZ41" s="117"/>
      <c r="BA41" s="117"/>
      <c r="BB41" s="118"/>
      <c r="BC41" s="119"/>
      <c r="BD41" s="116">
        <v>225</v>
      </c>
      <c r="BE41" s="117"/>
      <c r="BF41" s="118"/>
      <c r="BG41" s="119"/>
      <c r="BH41" s="116">
        <v>225</v>
      </c>
      <c r="BI41" s="117"/>
      <c r="BJ41" s="118"/>
      <c r="BK41" s="119"/>
      <c r="BL41" s="116">
        <v>224</v>
      </c>
      <c r="BM41" s="117"/>
      <c r="BN41" s="117"/>
      <c r="BO41" s="118"/>
      <c r="BP41" s="119"/>
    </row>
    <row r="42" spans="1:68" hidden="1">
      <c r="A42" s="146" t="s">
        <v>162</v>
      </c>
      <c r="B42" s="176" t="s">
        <v>178</v>
      </c>
      <c r="C42" s="183"/>
      <c r="D42" s="191">
        <v>6</v>
      </c>
      <c r="E42" s="185">
        <v>2</v>
      </c>
      <c r="F42" s="186">
        <v>4</v>
      </c>
      <c r="G42" s="183">
        <v>4</v>
      </c>
      <c r="H42" s="308">
        <v>4</v>
      </c>
      <c r="I42" s="185">
        <v>4</v>
      </c>
      <c r="J42" s="186"/>
      <c r="K42" s="183"/>
      <c r="L42" s="184">
        <v>4</v>
      </c>
      <c r="M42" s="184">
        <v>3</v>
      </c>
      <c r="N42" s="185">
        <v>2</v>
      </c>
      <c r="O42" s="186"/>
      <c r="P42" s="244">
        <v>4</v>
      </c>
      <c r="Q42" s="184"/>
      <c r="R42" s="185"/>
      <c r="S42" s="186"/>
      <c r="T42" s="183">
        <v>4</v>
      </c>
      <c r="U42" s="183"/>
      <c r="V42" s="184"/>
      <c r="W42" s="185"/>
      <c r="X42" s="186"/>
      <c r="Y42" s="188">
        <v>3</v>
      </c>
      <c r="Z42" s="184"/>
      <c r="AA42" s="184"/>
      <c r="AB42" s="184"/>
      <c r="AC42" s="193"/>
      <c r="AD42" s="183">
        <v>5</v>
      </c>
      <c r="AE42" s="184"/>
      <c r="AF42" s="185"/>
      <c r="AG42" s="186"/>
      <c r="AH42" s="183">
        <v>5</v>
      </c>
      <c r="AI42" s="184"/>
      <c r="AJ42" s="185"/>
      <c r="AK42" s="186"/>
      <c r="AL42" s="183">
        <v>4</v>
      </c>
      <c r="AM42" s="184"/>
      <c r="AN42" s="184"/>
      <c r="AO42" s="185"/>
      <c r="AP42" s="186"/>
      <c r="AQ42" s="183">
        <v>5</v>
      </c>
      <c r="AR42" s="184"/>
      <c r="AS42" s="185"/>
      <c r="AT42" s="186"/>
      <c r="AU42" s="183">
        <v>5</v>
      </c>
      <c r="AV42" s="184"/>
      <c r="AW42" s="185"/>
      <c r="AX42" s="186"/>
      <c r="AY42" s="183">
        <v>4</v>
      </c>
      <c r="AZ42" s="184"/>
      <c r="BA42" s="184"/>
      <c r="BB42" s="185"/>
      <c r="BC42" s="186"/>
      <c r="BD42" s="183">
        <v>4</v>
      </c>
      <c r="BE42" s="184"/>
      <c r="BF42" s="185"/>
      <c r="BG42" s="186"/>
      <c r="BH42" s="183">
        <v>3</v>
      </c>
      <c r="BI42" s="184"/>
      <c r="BJ42" s="185"/>
      <c r="BK42" s="186"/>
      <c r="BL42" s="183">
        <v>3</v>
      </c>
      <c r="BM42" s="184"/>
      <c r="BN42" s="184"/>
      <c r="BO42" s="185"/>
      <c r="BP42" s="186"/>
    </row>
    <row r="43" spans="1:68" hidden="1">
      <c r="A43" s="146" t="s">
        <v>162</v>
      </c>
      <c r="B43" s="176" t="s">
        <v>194</v>
      </c>
      <c r="C43" s="183"/>
      <c r="D43" s="184"/>
      <c r="E43" s="185"/>
      <c r="F43" s="186"/>
      <c r="G43" s="183"/>
      <c r="H43" s="308"/>
      <c r="I43" s="185"/>
      <c r="J43" s="186"/>
      <c r="K43" s="183"/>
      <c r="L43" s="184"/>
      <c r="M43" s="184"/>
      <c r="N43" s="185"/>
      <c r="O43" s="186"/>
      <c r="P43" s="244"/>
      <c r="Q43" s="184"/>
      <c r="R43" s="185"/>
      <c r="S43" s="186"/>
      <c r="T43" s="183"/>
      <c r="U43" s="183"/>
      <c r="V43" s="184"/>
      <c r="W43" s="185"/>
      <c r="X43" s="186"/>
      <c r="Y43" s="188"/>
      <c r="Z43" s="184"/>
      <c r="AA43" s="184"/>
      <c r="AB43" s="184"/>
      <c r="AC43" s="193"/>
      <c r="AD43" s="183"/>
      <c r="AE43" s="184"/>
      <c r="AF43" s="185"/>
      <c r="AG43" s="186"/>
      <c r="AH43" s="183"/>
      <c r="AI43" s="184"/>
      <c r="AJ43" s="185"/>
      <c r="AK43" s="186"/>
      <c r="AL43" s="183"/>
      <c r="AM43" s="184"/>
      <c r="AN43" s="184"/>
      <c r="AO43" s="185"/>
      <c r="AP43" s="186"/>
      <c r="AQ43" s="183"/>
      <c r="AR43" s="184"/>
      <c r="AS43" s="185"/>
      <c r="AT43" s="186"/>
      <c r="AU43" s="183"/>
      <c r="AV43" s="184"/>
      <c r="AW43" s="185"/>
      <c r="AX43" s="186"/>
      <c r="AY43" s="183"/>
      <c r="AZ43" s="184"/>
      <c r="BA43" s="184"/>
      <c r="BB43" s="185"/>
      <c r="BC43" s="186"/>
      <c r="BD43" s="183"/>
      <c r="BE43" s="184"/>
      <c r="BF43" s="185"/>
      <c r="BG43" s="186"/>
      <c r="BH43" s="183"/>
      <c r="BI43" s="184"/>
      <c r="BJ43" s="185"/>
      <c r="BK43" s="186"/>
      <c r="BL43" s="183"/>
      <c r="BM43" s="184"/>
      <c r="BN43" s="184"/>
      <c r="BO43" s="185"/>
      <c r="BP43" s="186"/>
    </row>
    <row r="44" spans="1:68" hidden="1">
      <c r="A44" s="146" t="s">
        <v>162</v>
      </c>
      <c r="B44" s="176" t="s">
        <v>179</v>
      </c>
      <c r="C44" s="190">
        <v>20</v>
      </c>
      <c r="D44" s="191">
        <v>20</v>
      </c>
      <c r="E44" s="185">
        <v>40</v>
      </c>
      <c r="F44" s="186">
        <v>44</v>
      </c>
      <c r="G44" s="183">
        <v>50</v>
      </c>
      <c r="H44" s="308">
        <v>50</v>
      </c>
      <c r="I44" s="185">
        <v>32</v>
      </c>
      <c r="J44" s="186">
        <v>48</v>
      </c>
      <c r="K44" s="183">
        <v>48</v>
      </c>
      <c r="L44" s="184">
        <v>46</v>
      </c>
      <c r="M44" s="184">
        <v>45</v>
      </c>
      <c r="N44" s="185">
        <v>40</v>
      </c>
      <c r="O44" s="186">
        <v>28</v>
      </c>
      <c r="P44" s="244">
        <v>163</v>
      </c>
      <c r="Q44" s="184"/>
      <c r="R44" s="185"/>
      <c r="S44" s="186"/>
      <c r="T44" s="183">
        <v>163</v>
      </c>
      <c r="U44" s="183"/>
      <c r="V44" s="184"/>
      <c r="W44" s="185"/>
      <c r="X44" s="186"/>
      <c r="Y44" s="188">
        <v>162</v>
      </c>
      <c r="Z44" s="184"/>
      <c r="AA44" s="184"/>
      <c r="AB44" s="184"/>
      <c r="AC44" s="193"/>
      <c r="AD44" s="183">
        <v>147</v>
      </c>
      <c r="AE44" s="184"/>
      <c r="AF44" s="185"/>
      <c r="AG44" s="186"/>
      <c r="AH44" s="183">
        <v>147</v>
      </c>
      <c r="AI44" s="184"/>
      <c r="AJ44" s="185"/>
      <c r="AK44" s="186"/>
      <c r="AL44" s="183">
        <v>147</v>
      </c>
      <c r="AM44" s="184"/>
      <c r="AN44" s="184"/>
      <c r="AO44" s="185"/>
      <c r="AP44" s="186"/>
      <c r="AQ44" s="183">
        <v>180</v>
      </c>
      <c r="AR44" s="184"/>
      <c r="AS44" s="185"/>
      <c r="AT44" s="186"/>
      <c r="AU44" s="183">
        <v>180</v>
      </c>
      <c r="AV44" s="184"/>
      <c r="AW44" s="185"/>
      <c r="AX44" s="186"/>
      <c r="AY44" s="183">
        <v>180</v>
      </c>
      <c r="AZ44" s="184"/>
      <c r="BA44" s="184"/>
      <c r="BB44" s="185"/>
      <c r="BC44" s="186"/>
      <c r="BD44" s="183">
        <v>182</v>
      </c>
      <c r="BE44" s="184"/>
      <c r="BF44" s="185"/>
      <c r="BG44" s="186"/>
      <c r="BH44" s="183">
        <v>182</v>
      </c>
      <c r="BI44" s="184"/>
      <c r="BJ44" s="185"/>
      <c r="BK44" s="186"/>
      <c r="BL44" s="183">
        <v>181</v>
      </c>
      <c r="BM44" s="184"/>
      <c r="BN44" s="184"/>
      <c r="BO44" s="185"/>
      <c r="BP44" s="186"/>
    </row>
    <row r="45" spans="1:68" hidden="1">
      <c r="A45" s="146" t="s">
        <v>162</v>
      </c>
      <c r="B45" s="176" t="s">
        <v>168</v>
      </c>
      <c r="C45" s="177">
        <v>28</v>
      </c>
      <c r="D45" s="178">
        <v>28</v>
      </c>
      <c r="E45" s="171">
        <v>64</v>
      </c>
      <c r="F45" s="172">
        <v>64</v>
      </c>
      <c r="G45" s="169">
        <v>64</v>
      </c>
      <c r="H45" s="309">
        <v>72</v>
      </c>
      <c r="I45" s="171">
        <v>72</v>
      </c>
      <c r="J45" s="172">
        <v>64</v>
      </c>
      <c r="K45" s="169">
        <v>80</v>
      </c>
      <c r="L45" s="170">
        <v>64</v>
      </c>
      <c r="M45" s="170">
        <v>80</v>
      </c>
      <c r="N45" s="171">
        <v>64</v>
      </c>
      <c r="O45" s="173">
        <v>55</v>
      </c>
      <c r="P45" s="242">
        <v>282</v>
      </c>
      <c r="Q45" s="170"/>
      <c r="R45" s="171"/>
      <c r="S45" s="172"/>
      <c r="T45" s="169">
        <v>281</v>
      </c>
      <c r="U45" s="169"/>
      <c r="V45" s="170"/>
      <c r="W45" s="171"/>
      <c r="X45" s="172"/>
      <c r="Y45" s="174">
        <v>281</v>
      </c>
      <c r="Z45" s="170"/>
      <c r="AA45" s="170"/>
      <c r="AB45" s="170"/>
      <c r="AC45" s="175"/>
      <c r="AD45" s="169">
        <v>276</v>
      </c>
      <c r="AE45" s="170"/>
      <c r="AF45" s="171"/>
      <c r="AG45" s="172"/>
      <c r="AH45" s="169">
        <v>276</v>
      </c>
      <c r="AI45" s="170"/>
      <c r="AJ45" s="171"/>
      <c r="AK45" s="172"/>
      <c r="AL45" s="169">
        <v>276</v>
      </c>
      <c r="AM45" s="170"/>
      <c r="AN45" s="170"/>
      <c r="AO45" s="171"/>
      <c r="AP45" s="173"/>
      <c r="AQ45" s="169">
        <v>319</v>
      </c>
      <c r="AR45" s="170"/>
      <c r="AS45" s="171"/>
      <c r="AT45" s="172"/>
      <c r="AU45" s="169">
        <v>319</v>
      </c>
      <c r="AV45" s="170"/>
      <c r="AW45" s="171"/>
      <c r="AX45" s="172"/>
      <c r="AY45" s="169">
        <v>319</v>
      </c>
      <c r="AZ45" s="170"/>
      <c r="BA45" s="170"/>
      <c r="BB45" s="171"/>
      <c r="BC45" s="173"/>
      <c r="BD45" s="169">
        <v>217</v>
      </c>
      <c r="BE45" s="170"/>
      <c r="BF45" s="171"/>
      <c r="BG45" s="172"/>
      <c r="BH45" s="169">
        <v>217</v>
      </c>
      <c r="BI45" s="170"/>
      <c r="BJ45" s="171"/>
      <c r="BK45" s="172"/>
      <c r="BL45" s="169">
        <v>217</v>
      </c>
      <c r="BM45" s="170"/>
      <c r="BN45" s="170"/>
      <c r="BO45" s="171"/>
      <c r="BP45" s="172"/>
    </row>
    <row r="46" spans="1:68" hidden="1">
      <c r="A46" s="146" t="s">
        <v>162</v>
      </c>
      <c r="B46" s="168" t="s">
        <v>167</v>
      </c>
      <c r="C46" s="169"/>
      <c r="D46" s="170"/>
      <c r="E46" s="171">
        <v>12</v>
      </c>
      <c r="F46" s="172"/>
      <c r="G46" s="169">
        <v>12</v>
      </c>
      <c r="H46" s="309"/>
      <c r="I46" s="171"/>
      <c r="J46" s="172">
        <v>12</v>
      </c>
      <c r="K46" s="169"/>
      <c r="L46" s="170">
        <v>12</v>
      </c>
      <c r="M46" s="170"/>
      <c r="N46" s="171">
        <v>6</v>
      </c>
      <c r="O46" s="173"/>
      <c r="P46" s="242">
        <v>24</v>
      </c>
      <c r="Q46" s="170"/>
      <c r="R46" s="171"/>
      <c r="S46" s="172"/>
      <c r="T46" s="169">
        <v>23</v>
      </c>
      <c r="U46" s="169"/>
      <c r="V46" s="170"/>
      <c r="W46" s="171"/>
      <c r="X46" s="172"/>
      <c r="Y46" s="174">
        <v>23</v>
      </c>
      <c r="Z46" s="170"/>
      <c r="AA46" s="170"/>
      <c r="AB46" s="170"/>
      <c r="AC46" s="175"/>
      <c r="AD46" s="169">
        <v>28</v>
      </c>
      <c r="AE46" s="170"/>
      <c r="AF46" s="171"/>
      <c r="AG46" s="172"/>
      <c r="AH46" s="169">
        <v>28</v>
      </c>
      <c r="AI46" s="170"/>
      <c r="AJ46" s="171"/>
      <c r="AK46" s="172"/>
      <c r="AL46" s="169">
        <v>27</v>
      </c>
      <c r="AM46" s="170"/>
      <c r="AN46" s="170"/>
      <c r="AO46" s="171"/>
      <c r="AP46" s="173"/>
      <c r="AQ46" s="169">
        <v>24</v>
      </c>
      <c r="AR46" s="170"/>
      <c r="AS46" s="171"/>
      <c r="AT46" s="172"/>
      <c r="AU46" s="169">
        <v>23</v>
      </c>
      <c r="AV46" s="170"/>
      <c r="AW46" s="171"/>
      <c r="AX46" s="172"/>
      <c r="AY46" s="169">
        <v>23</v>
      </c>
      <c r="AZ46" s="170"/>
      <c r="BA46" s="170"/>
      <c r="BB46" s="171"/>
      <c r="BC46" s="173"/>
      <c r="BD46" s="169">
        <v>22</v>
      </c>
      <c r="BE46" s="170"/>
      <c r="BF46" s="171"/>
      <c r="BG46" s="172"/>
      <c r="BH46" s="169">
        <v>21</v>
      </c>
      <c r="BI46" s="170"/>
      <c r="BJ46" s="171"/>
      <c r="BK46" s="172"/>
      <c r="BL46" s="169">
        <v>21</v>
      </c>
      <c r="BM46" s="170"/>
      <c r="BN46" s="170"/>
      <c r="BO46" s="171"/>
      <c r="BP46" s="172"/>
    </row>
    <row r="47" spans="1:68" hidden="1">
      <c r="A47" s="146" t="s">
        <v>162</v>
      </c>
      <c r="B47" s="176" t="s">
        <v>173</v>
      </c>
      <c r="C47" s="190">
        <v>8</v>
      </c>
      <c r="D47" s="191">
        <v>16</v>
      </c>
      <c r="E47" s="185">
        <v>16</v>
      </c>
      <c r="F47" s="186">
        <v>32</v>
      </c>
      <c r="G47" s="183">
        <v>24</v>
      </c>
      <c r="H47" s="308">
        <v>24</v>
      </c>
      <c r="I47" s="185">
        <v>8</v>
      </c>
      <c r="J47" s="186">
        <v>24</v>
      </c>
      <c r="K47" s="183">
        <v>24</v>
      </c>
      <c r="L47" s="184">
        <v>24</v>
      </c>
      <c r="M47" s="184">
        <v>24</v>
      </c>
      <c r="N47" s="185">
        <v>24</v>
      </c>
      <c r="O47" s="187">
        <v>16</v>
      </c>
      <c r="P47" s="244">
        <v>85</v>
      </c>
      <c r="Q47" s="184"/>
      <c r="R47" s="185"/>
      <c r="S47" s="186"/>
      <c r="T47" s="183">
        <v>85</v>
      </c>
      <c r="U47" s="183"/>
      <c r="V47" s="184"/>
      <c r="W47" s="185"/>
      <c r="X47" s="186"/>
      <c r="Y47" s="188">
        <v>85</v>
      </c>
      <c r="Z47" s="184"/>
      <c r="AA47" s="184"/>
      <c r="AB47" s="184"/>
      <c r="AC47" s="189"/>
      <c r="AD47" s="183">
        <v>84</v>
      </c>
      <c r="AE47" s="184"/>
      <c r="AF47" s="185"/>
      <c r="AG47" s="186"/>
      <c r="AH47" s="183">
        <v>83</v>
      </c>
      <c r="AI47" s="184"/>
      <c r="AJ47" s="185"/>
      <c r="AK47" s="186"/>
      <c r="AL47" s="183">
        <v>83</v>
      </c>
      <c r="AM47" s="184"/>
      <c r="AN47" s="184"/>
      <c r="AO47" s="185"/>
      <c r="AP47" s="187"/>
      <c r="AQ47" s="183">
        <v>98</v>
      </c>
      <c r="AR47" s="184"/>
      <c r="AS47" s="185"/>
      <c r="AT47" s="186"/>
      <c r="AU47" s="183">
        <v>98</v>
      </c>
      <c r="AV47" s="184"/>
      <c r="AW47" s="185"/>
      <c r="AX47" s="186"/>
      <c r="AY47" s="183">
        <v>98</v>
      </c>
      <c r="AZ47" s="184"/>
      <c r="BA47" s="184"/>
      <c r="BB47" s="185"/>
      <c r="BC47" s="187"/>
      <c r="BD47" s="183">
        <v>67</v>
      </c>
      <c r="BE47" s="184"/>
      <c r="BF47" s="185"/>
      <c r="BG47" s="186"/>
      <c r="BH47" s="183">
        <v>67</v>
      </c>
      <c r="BI47" s="184"/>
      <c r="BJ47" s="185"/>
      <c r="BK47" s="186"/>
      <c r="BL47" s="183">
        <v>67</v>
      </c>
      <c r="BM47" s="184"/>
      <c r="BN47" s="184"/>
      <c r="BO47" s="185"/>
      <c r="BP47" s="186"/>
    </row>
    <row r="48" spans="1:68" ht="25.5" hidden="1">
      <c r="A48" s="146" t="s">
        <v>162</v>
      </c>
      <c r="B48" s="192" t="s">
        <v>193</v>
      </c>
      <c r="C48" s="183"/>
      <c r="D48" s="191">
        <v>5</v>
      </c>
      <c r="E48" s="185"/>
      <c r="F48" s="186"/>
      <c r="G48" s="183"/>
      <c r="H48" s="308"/>
      <c r="I48" s="185"/>
      <c r="J48" s="186"/>
      <c r="K48" s="183"/>
      <c r="L48" s="184"/>
      <c r="M48" s="184"/>
      <c r="N48" s="185"/>
      <c r="O48" s="187"/>
      <c r="P48" s="244">
        <v>5</v>
      </c>
      <c r="Q48" s="184"/>
      <c r="R48" s="185"/>
      <c r="S48" s="186"/>
      <c r="T48" s="183">
        <v>4</v>
      </c>
      <c r="U48" s="183"/>
      <c r="V48" s="184"/>
      <c r="W48" s="185"/>
      <c r="X48" s="186"/>
      <c r="Y48" s="188">
        <v>4</v>
      </c>
      <c r="Z48" s="184"/>
      <c r="AA48" s="184"/>
      <c r="AB48" s="184"/>
      <c r="AC48" s="189"/>
      <c r="AD48" s="183">
        <v>5</v>
      </c>
      <c r="AE48" s="184"/>
      <c r="AF48" s="185"/>
      <c r="AG48" s="186"/>
      <c r="AH48" s="183">
        <v>5</v>
      </c>
      <c r="AI48" s="184"/>
      <c r="AJ48" s="185"/>
      <c r="AK48" s="186"/>
      <c r="AL48" s="183">
        <v>5</v>
      </c>
      <c r="AM48" s="184"/>
      <c r="AN48" s="184"/>
      <c r="AO48" s="185"/>
      <c r="AP48" s="187"/>
      <c r="AQ48" s="183">
        <v>6</v>
      </c>
      <c r="AR48" s="184"/>
      <c r="AS48" s="185"/>
      <c r="AT48" s="186"/>
      <c r="AU48" s="183">
        <v>6</v>
      </c>
      <c r="AV48" s="184"/>
      <c r="AW48" s="185"/>
      <c r="AX48" s="186"/>
      <c r="AY48" s="183">
        <v>5</v>
      </c>
      <c r="AZ48" s="184"/>
      <c r="BA48" s="184"/>
      <c r="BB48" s="185"/>
      <c r="BC48" s="187"/>
      <c r="BD48" s="183">
        <v>0</v>
      </c>
      <c r="BE48" s="184"/>
      <c r="BF48" s="185"/>
      <c r="BG48" s="186"/>
      <c r="BH48" s="183">
        <v>0</v>
      </c>
      <c r="BI48" s="184"/>
      <c r="BJ48" s="185"/>
      <c r="BK48" s="186"/>
      <c r="BL48" s="183">
        <v>0</v>
      </c>
      <c r="BM48" s="184"/>
      <c r="BN48" s="184"/>
      <c r="BO48" s="185"/>
      <c r="BP48" s="186"/>
    </row>
    <row r="49" spans="1:68" hidden="1">
      <c r="A49" s="146" t="s">
        <v>162</v>
      </c>
      <c r="B49" s="176" t="s">
        <v>169</v>
      </c>
      <c r="C49" s="179"/>
      <c r="D49" s="178">
        <v>16</v>
      </c>
      <c r="E49" s="180">
        <v>8</v>
      </c>
      <c r="F49" s="172">
        <v>16</v>
      </c>
      <c r="G49" s="179">
        <v>16</v>
      </c>
      <c r="H49" s="310">
        <f>16+2</f>
        <v>18</v>
      </c>
      <c r="I49" s="181">
        <f>8+18</f>
        <v>26</v>
      </c>
      <c r="J49" s="173">
        <v>13</v>
      </c>
      <c r="K49" s="169">
        <v>8</v>
      </c>
      <c r="L49" s="170">
        <v>8</v>
      </c>
      <c r="M49" s="170">
        <v>8</v>
      </c>
      <c r="N49" s="171">
        <v>8</v>
      </c>
      <c r="O49" s="173"/>
      <c r="P49" s="245">
        <v>32</v>
      </c>
      <c r="Q49" s="170"/>
      <c r="R49" s="180"/>
      <c r="S49" s="172"/>
      <c r="T49" s="179">
        <v>31</v>
      </c>
      <c r="U49" s="179"/>
      <c r="V49" s="182"/>
      <c r="W49" s="171"/>
      <c r="X49" s="173"/>
      <c r="Y49" s="174">
        <v>31</v>
      </c>
      <c r="Z49" s="170"/>
      <c r="AA49" s="170"/>
      <c r="AB49" s="170"/>
      <c r="AC49" s="175"/>
      <c r="AD49" s="179">
        <v>26</v>
      </c>
      <c r="AE49" s="170"/>
      <c r="AF49" s="180"/>
      <c r="AG49" s="172"/>
      <c r="AH49" s="179">
        <v>25</v>
      </c>
      <c r="AI49" s="182"/>
      <c r="AJ49" s="171"/>
      <c r="AK49" s="173"/>
      <c r="AL49" s="169">
        <v>25</v>
      </c>
      <c r="AM49" s="170"/>
      <c r="AN49" s="170"/>
      <c r="AO49" s="171"/>
      <c r="AP49" s="173"/>
      <c r="AQ49" s="179">
        <v>32</v>
      </c>
      <c r="AR49" s="170"/>
      <c r="AS49" s="180"/>
      <c r="AT49" s="172"/>
      <c r="AU49" s="179">
        <v>31</v>
      </c>
      <c r="AV49" s="182"/>
      <c r="AW49" s="171"/>
      <c r="AX49" s="173"/>
      <c r="AY49" s="169">
        <v>31</v>
      </c>
      <c r="AZ49" s="170"/>
      <c r="BA49" s="170"/>
      <c r="BB49" s="171"/>
      <c r="BC49" s="173"/>
      <c r="BD49" s="179">
        <v>29</v>
      </c>
      <c r="BE49" s="170"/>
      <c r="BF49" s="180"/>
      <c r="BG49" s="172"/>
      <c r="BH49" s="179">
        <v>29</v>
      </c>
      <c r="BI49" s="182"/>
      <c r="BJ49" s="171"/>
      <c r="BK49" s="173"/>
      <c r="BL49" s="169">
        <v>29</v>
      </c>
      <c r="BM49" s="170"/>
      <c r="BN49" s="170"/>
      <c r="BO49" s="171"/>
      <c r="BP49" s="173"/>
    </row>
    <row r="50" spans="1:68" hidden="1">
      <c r="A50" s="146" t="s">
        <v>162</v>
      </c>
      <c r="B50" s="176" t="s">
        <v>216</v>
      </c>
      <c r="C50" s="179"/>
      <c r="D50" s="170"/>
      <c r="E50" s="180"/>
      <c r="F50" s="172"/>
      <c r="G50" s="179"/>
      <c r="H50" s="311"/>
      <c r="I50" s="171">
        <v>7</v>
      </c>
      <c r="J50" s="173"/>
      <c r="K50" s="169"/>
      <c r="L50" s="170"/>
      <c r="M50" s="170"/>
      <c r="N50" s="171"/>
      <c r="O50" s="173"/>
      <c r="P50" s="245">
        <v>3</v>
      </c>
      <c r="Q50" s="170"/>
      <c r="R50" s="180"/>
      <c r="S50" s="172"/>
      <c r="T50" s="179">
        <v>3</v>
      </c>
      <c r="U50" s="179"/>
      <c r="V50" s="182"/>
      <c r="W50" s="171"/>
      <c r="X50" s="173"/>
      <c r="Y50" s="174">
        <v>2</v>
      </c>
      <c r="Z50" s="170"/>
      <c r="AA50" s="170"/>
      <c r="AB50" s="170"/>
      <c r="AC50" s="175"/>
      <c r="AD50" s="179">
        <v>4</v>
      </c>
      <c r="AE50" s="170"/>
      <c r="AF50" s="180"/>
      <c r="AG50" s="172"/>
      <c r="AH50" s="179">
        <v>3</v>
      </c>
      <c r="AI50" s="182"/>
      <c r="AJ50" s="171"/>
      <c r="AK50" s="173"/>
      <c r="AL50" s="169">
        <v>3</v>
      </c>
      <c r="AM50" s="170"/>
      <c r="AN50" s="170"/>
      <c r="AO50" s="171"/>
      <c r="AP50" s="173"/>
      <c r="AQ50" s="179">
        <v>4</v>
      </c>
      <c r="AR50" s="170"/>
      <c r="AS50" s="180"/>
      <c r="AT50" s="172"/>
      <c r="AU50" s="179">
        <v>4</v>
      </c>
      <c r="AV50" s="182"/>
      <c r="AW50" s="171"/>
      <c r="AX50" s="173"/>
      <c r="AY50" s="169">
        <v>4</v>
      </c>
      <c r="AZ50" s="170"/>
      <c r="BA50" s="170"/>
      <c r="BB50" s="171"/>
      <c r="BC50" s="173"/>
      <c r="BD50" s="179">
        <v>1</v>
      </c>
      <c r="BE50" s="170"/>
      <c r="BF50" s="180"/>
      <c r="BG50" s="172"/>
      <c r="BH50" s="179">
        <v>1</v>
      </c>
      <c r="BI50" s="182"/>
      <c r="BJ50" s="171"/>
      <c r="BK50" s="173"/>
      <c r="BL50" s="169">
        <v>0</v>
      </c>
      <c r="BM50" s="170"/>
      <c r="BN50" s="170"/>
      <c r="BO50" s="171"/>
      <c r="BP50" s="173"/>
    </row>
    <row r="51" spans="1:68" hidden="1">
      <c r="A51" s="146" t="s">
        <v>162</v>
      </c>
      <c r="B51" s="176" t="s">
        <v>170</v>
      </c>
      <c r="C51" s="183"/>
      <c r="D51" s="184"/>
      <c r="E51" s="185">
        <v>8</v>
      </c>
      <c r="F51" s="186">
        <v>8</v>
      </c>
      <c r="G51" s="183">
        <v>8</v>
      </c>
      <c r="H51" s="308"/>
      <c r="I51" s="185"/>
      <c r="J51" s="186"/>
      <c r="K51" s="183"/>
      <c r="L51" s="184">
        <v>8</v>
      </c>
      <c r="M51" s="184">
        <v>6</v>
      </c>
      <c r="N51" s="185"/>
      <c r="O51" s="187"/>
      <c r="P51" s="244">
        <v>17</v>
      </c>
      <c r="Q51" s="184"/>
      <c r="R51" s="185"/>
      <c r="S51" s="186"/>
      <c r="T51" s="183">
        <v>16</v>
      </c>
      <c r="U51" s="183"/>
      <c r="V51" s="184"/>
      <c r="W51" s="185"/>
      <c r="X51" s="186"/>
      <c r="Y51" s="188">
        <v>16</v>
      </c>
      <c r="Z51" s="184"/>
      <c r="AA51" s="184"/>
      <c r="AB51" s="184"/>
      <c r="AC51" s="189"/>
      <c r="AD51" s="183">
        <v>17</v>
      </c>
      <c r="AE51" s="184"/>
      <c r="AF51" s="185"/>
      <c r="AG51" s="186"/>
      <c r="AH51" s="183">
        <v>16</v>
      </c>
      <c r="AI51" s="184"/>
      <c r="AJ51" s="185"/>
      <c r="AK51" s="186"/>
      <c r="AL51" s="183">
        <v>16</v>
      </c>
      <c r="AM51" s="184"/>
      <c r="AN51" s="184"/>
      <c r="AO51" s="185"/>
      <c r="AP51" s="187"/>
      <c r="AQ51" s="183">
        <v>22</v>
      </c>
      <c r="AR51" s="184"/>
      <c r="AS51" s="185"/>
      <c r="AT51" s="186"/>
      <c r="AU51" s="183">
        <v>22</v>
      </c>
      <c r="AV51" s="184"/>
      <c r="AW51" s="185"/>
      <c r="AX51" s="186"/>
      <c r="AY51" s="183">
        <v>22</v>
      </c>
      <c r="AZ51" s="184"/>
      <c r="BA51" s="184"/>
      <c r="BB51" s="185"/>
      <c r="BC51" s="187"/>
      <c r="BD51" s="183">
        <v>14</v>
      </c>
      <c r="BE51" s="184"/>
      <c r="BF51" s="185"/>
      <c r="BG51" s="186"/>
      <c r="BH51" s="183">
        <v>14</v>
      </c>
      <c r="BI51" s="184"/>
      <c r="BJ51" s="185"/>
      <c r="BK51" s="186"/>
      <c r="BL51" s="183">
        <v>13</v>
      </c>
      <c r="BM51" s="184"/>
      <c r="BN51" s="184"/>
      <c r="BO51" s="185"/>
      <c r="BP51" s="186"/>
    </row>
    <row r="52" spans="1:68" hidden="1">
      <c r="A52" s="146" t="s">
        <v>162</v>
      </c>
      <c r="B52" s="176" t="s">
        <v>171</v>
      </c>
      <c r="C52" s="177">
        <v>10</v>
      </c>
      <c r="D52" s="178">
        <v>10</v>
      </c>
      <c r="E52" s="171">
        <v>64</v>
      </c>
      <c r="F52" s="172">
        <v>64</v>
      </c>
      <c r="G52" s="169">
        <v>72</v>
      </c>
      <c r="H52" s="309">
        <v>72</v>
      </c>
      <c r="I52" s="171">
        <v>46</v>
      </c>
      <c r="J52" s="172">
        <v>72</v>
      </c>
      <c r="K52" s="169">
        <v>64</v>
      </c>
      <c r="L52" s="170">
        <v>56</v>
      </c>
      <c r="M52" s="170">
        <v>72</v>
      </c>
      <c r="N52" s="171">
        <v>72</v>
      </c>
      <c r="O52" s="173">
        <v>48</v>
      </c>
      <c r="P52" s="242">
        <v>161</v>
      </c>
      <c r="Q52" s="170"/>
      <c r="R52" s="171"/>
      <c r="S52" s="172"/>
      <c r="T52" s="169">
        <v>161</v>
      </c>
      <c r="U52" s="169"/>
      <c r="V52" s="170"/>
      <c r="W52" s="171"/>
      <c r="X52" s="172"/>
      <c r="Y52" s="174">
        <v>161</v>
      </c>
      <c r="Z52" s="170"/>
      <c r="AA52" s="170"/>
      <c r="AB52" s="170"/>
      <c r="AC52" s="175"/>
      <c r="AD52" s="169">
        <v>171</v>
      </c>
      <c r="AE52" s="170"/>
      <c r="AF52" s="171"/>
      <c r="AG52" s="172"/>
      <c r="AH52" s="169">
        <v>171</v>
      </c>
      <c r="AI52" s="170"/>
      <c r="AJ52" s="171"/>
      <c r="AK52" s="172"/>
      <c r="AL52" s="169">
        <v>170</v>
      </c>
      <c r="AM52" s="170"/>
      <c r="AN52" s="170"/>
      <c r="AO52" s="171"/>
      <c r="AP52" s="173"/>
      <c r="AQ52" s="169">
        <v>195</v>
      </c>
      <c r="AR52" s="170"/>
      <c r="AS52" s="171"/>
      <c r="AT52" s="172"/>
      <c r="AU52" s="169">
        <v>194</v>
      </c>
      <c r="AV52" s="170"/>
      <c r="AW52" s="171"/>
      <c r="AX52" s="172"/>
      <c r="AY52" s="169">
        <v>194</v>
      </c>
      <c r="AZ52" s="170"/>
      <c r="BA52" s="170"/>
      <c r="BB52" s="171"/>
      <c r="BC52" s="173"/>
      <c r="BD52" s="169">
        <v>133</v>
      </c>
      <c r="BE52" s="170"/>
      <c r="BF52" s="171"/>
      <c r="BG52" s="172"/>
      <c r="BH52" s="169">
        <v>133</v>
      </c>
      <c r="BI52" s="170"/>
      <c r="BJ52" s="171"/>
      <c r="BK52" s="172"/>
      <c r="BL52" s="169">
        <v>132</v>
      </c>
      <c r="BM52" s="170"/>
      <c r="BN52" s="170"/>
      <c r="BO52" s="171"/>
      <c r="BP52" s="172"/>
    </row>
    <row r="53" spans="1:68" hidden="1">
      <c r="A53" s="146" t="s">
        <v>162</v>
      </c>
      <c r="B53" s="176" t="s">
        <v>172</v>
      </c>
      <c r="C53" s="169"/>
      <c r="D53" s="178">
        <v>8</v>
      </c>
      <c r="E53" s="171">
        <v>8</v>
      </c>
      <c r="F53" s="172">
        <v>8</v>
      </c>
      <c r="G53" s="169">
        <v>8</v>
      </c>
      <c r="H53" s="310">
        <f>8+2</f>
        <v>10</v>
      </c>
      <c r="I53" s="181">
        <f>9+18</f>
        <v>27</v>
      </c>
      <c r="J53" s="172">
        <v>8</v>
      </c>
      <c r="K53" s="169">
        <v>16</v>
      </c>
      <c r="L53" s="170">
        <v>16</v>
      </c>
      <c r="M53" s="170">
        <v>16</v>
      </c>
      <c r="N53" s="171">
        <v>16</v>
      </c>
      <c r="O53" s="173">
        <v>16</v>
      </c>
      <c r="P53" s="242">
        <v>33</v>
      </c>
      <c r="Q53" s="170"/>
      <c r="R53" s="171"/>
      <c r="S53" s="172"/>
      <c r="T53" s="169">
        <v>32</v>
      </c>
      <c r="U53" s="169"/>
      <c r="V53" s="170"/>
      <c r="W53" s="171"/>
      <c r="X53" s="172"/>
      <c r="Y53" s="174">
        <v>32</v>
      </c>
      <c r="Z53" s="170"/>
      <c r="AA53" s="170"/>
      <c r="AB53" s="170"/>
      <c r="AC53" s="175"/>
      <c r="AD53" s="169">
        <v>27</v>
      </c>
      <c r="AE53" s="170"/>
      <c r="AF53" s="171"/>
      <c r="AG53" s="172"/>
      <c r="AH53" s="169">
        <v>26</v>
      </c>
      <c r="AI53" s="170"/>
      <c r="AJ53" s="171"/>
      <c r="AK53" s="172"/>
      <c r="AL53" s="169">
        <v>26</v>
      </c>
      <c r="AM53" s="170"/>
      <c r="AN53" s="170"/>
      <c r="AO53" s="171"/>
      <c r="AP53" s="173"/>
      <c r="AQ53" s="169">
        <v>33</v>
      </c>
      <c r="AR53" s="170"/>
      <c r="AS53" s="171"/>
      <c r="AT53" s="172"/>
      <c r="AU53" s="169">
        <v>33</v>
      </c>
      <c r="AV53" s="170"/>
      <c r="AW53" s="171"/>
      <c r="AX53" s="172"/>
      <c r="AY53" s="169">
        <v>32</v>
      </c>
      <c r="AZ53" s="170"/>
      <c r="BA53" s="170"/>
      <c r="BB53" s="171"/>
      <c r="BC53" s="173"/>
      <c r="BD53" s="169">
        <v>29</v>
      </c>
      <c r="BE53" s="170"/>
      <c r="BF53" s="171"/>
      <c r="BG53" s="172"/>
      <c r="BH53" s="169">
        <v>29</v>
      </c>
      <c r="BI53" s="170"/>
      <c r="BJ53" s="171"/>
      <c r="BK53" s="172"/>
      <c r="BL53" s="169">
        <v>29</v>
      </c>
      <c r="BM53" s="170"/>
      <c r="BN53" s="170"/>
      <c r="BO53" s="171"/>
      <c r="BP53" s="172"/>
    </row>
    <row r="54" spans="1:68" hidden="1">
      <c r="A54" s="146" t="s">
        <v>162</v>
      </c>
      <c r="B54" s="176" t="s">
        <v>174</v>
      </c>
      <c r="C54" s="190">
        <v>8</v>
      </c>
      <c r="D54" s="191">
        <v>8</v>
      </c>
      <c r="E54" s="185">
        <v>16</v>
      </c>
      <c r="F54" s="186">
        <v>16</v>
      </c>
      <c r="G54" s="183">
        <v>16</v>
      </c>
      <c r="H54" s="308">
        <v>16</v>
      </c>
      <c r="I54" s="185">
        <v>8</v>
      </c>
      <c r="J54" s="186">
        <v>16</v>
      </c>
      <c r="K54" s="183">
        <v>16</v>
      </c>
      <c r="L54" s="184">
        <v>16</v>
      </c>
      <c r="M54" s="184">
        <v>8</v>
      </c>
      <c r="N54" s="185">
        <v>8</v>
      </c>
      <c r="O54" s="186">
        <v>11</v>
      </c>
      <c r="P54" s="244">
        <v>76</v>
      </c>
      <c r="Q54" s="184"/>
      <c r="R54" s="185"/>
      <c r="S54" s="186"/>
      <c r="T54" s="183">
        <v>76</v>
      </c>
      <c r="U54" s="183"/>
      <c r="V54" s="184"/>
      <c r="W54" s="185"/>
      <c r="X54" s="186"/>
      <c r="Y54" s="188">
        <v>76</v>
      </c>
      <c r="Z54" s="184"/>
      <c r="AA54" s="184"/>
      <c r="AB54" s="184"/>
      <c r="AC54" s="193"/>
      <c r="AD54" s="183">
        <v>77</v>
      </c>
      <c r="AE54" s="184"/>
      <c r="AF54" s="185"/>
      <c r="AG54" s="186"/>
      <c r="AH54" s="183">
        <v>76</v>
      </c>
      <c r="AI54" s="184"/>
      <c r="AJ54" s="185"/>
      <c r="AK54" s="186"/>
      <c r="AL54" s="183">
        <v>76</v>
      </c>
      <c r="AM54" s="184"/>
      <c r="AN54" s="184"/>
      <c r="AO54" s="185"/>
      <c r="AP54" s="186"/>
      <c r="AQ54" s="183">
        <v>101</v>
      </c>
      <c r="AR54" s="184"/>
      <c r="AS54" s="185"/>
      <c r="AT54" s="186"/>
      <c r="AU54" s="183">
        <v>101</v>
      </c>
      <c r="AV54" s="184"/>
      <c r="AW54" s="185"/>
      <c r="AX54" s="186"/>
      <c r="AY54" s="183">
        <v>100</v>
      </c>
      <c r="AZ54" s="184"/>
      <c r="BA54" s="184"/>
      <c r="BB54" s="185"/>
      <c r="BC54" s="186"/>
      <c r="BD54" s="183">
        <v>59</v>
      </c>
      <c r="BE54" s="184"/>
      <c r="BF54" s="185"/>
      <c r="BG54" s="186"/>
      <c r="BH54" s="183">
        <v>59</v>
      </c>
      <c r="BI54" s="184"/>
      <c r="BJ54" s="185"/>
      <c r="BK54" s="186"/>
      <c r="BL54" s="183">
        <v>59</v>
      </c>
      <c r="BM54" s="184"/>
      <c r="BN54" s="184"/>
      <c r="BO54" s="185"/>
      <c r="BP54" s="186"/>
    </row>
    <row r="55" spans="1:68" hidden="1">
      <c r="A55" s="146" t="s">
        <v>162</v>
      </c>
      <c r="B55" s="176" t="s">
        <v>175</v>
      </c>
      <c r="C55" s="190">
        <v>4</v>
      </c>
      <c r="D55" s="191">
        <v>4</v>
      </c>
      <c r="E55" s="185">
        <v>16</v>
      </c>
      <c r="F55" s="186">
        <v>24</v>
      </c>
      <c r="G55" s="183">
        <v>16</v>
      </c>
      <c r="H55" s="308">
        <v>24</v>
      </c>
      <c r="I55" s="185">
        <v>16</v>
      </c>
      <c r="J55" s="186">
        <v>24</v>
      </c>
      <c r="K55" s="183">
        <v>24</v>
      </c>
      <c r="L55" s="184">
        <v>24</v>
      </c>
      <c r="M55" s="184">
        <v>16</v>
      </c>
      <c r="N55" s="185">
        <v>16</v>
      </c>
      <c r="O55" s="186">
        <v>10</v>
      </c>
      <c r="P55" s="244">
        <v>73</v>
      </c>
      <c r="Q55" s="184"/>
      <c r="R55" s="185"/>
      <c r="S55" s="186"/>
      <c r="T55" s="183">
        <v>73</v>
      </c>
      <c r="U55" s="183"/>
      <c r="V55" s="184"/>
      <c r="W55" s="185"/>
      <c r="X55" s="186"/>
      <c r="Y55" s="188">
        <v>72</v>
      </c>
      <c r="Z55" s="184"/>
      <c r="AA55" s="184"/>
      <c r="AB55" s="184"/>
      <c r="AC55" s="193"/>
      <c r="AD55" s="183">
        <v>92</v>
      </c>
      <c r="AE55" s="184"/>
      <c r="AF55" s="185"/>
      <c r="AG55" s="186"/>
      <c r="AH55" s="183">
        <v>92</v>
      </c>
      <c r="AI55" s="184"/>
      <c r="AJ55" s="185"/>
      <c r="AK55" s="186"/>
      <c r="AL55" s="183">
        <v>92</v>
      </c>
      <c r="AM55" s="184"/>
      <c r="AN55" s="184"/>
      <c r="AO55" s="185"/>
      <c r="AP55" s="186"/>
      <c r="AQ55" s="183">
        <v>102</v>
      </c>
      <c r="AR55" s="184"/>
      <c r="AS55" s="185"/>
      <c r="AT55" s="186"/>
      <c r="AU55" s="183">
        <v>102</v>
      </c>
      <c r="AV55" s="184"/>
      <c r="AW55" s="185"/>
      <c r="AX55" s="186"/>
      <c r="AY55" s="183">
        <v>102</v>
      </c>
      <c r="AZ55" s="184"/>
      <c r="BA55" s="184"/>
      <c r="BB55" s="185"/>
      <c r="BC55" s="186"/>
      <c r="BD55" s="183">
        <v>61</v>
      </c>
      <c r="BE55" s="184"/>
      <c r="BF55" s="185"/>
      <c r="BG55" s="186"/>
      <c r="BH55" s="183">
        <v>60</v>
      </c>
      <c r="BI55" s="184"/>
      <c r="BJ55" s="185"/>
      <c r="BK55" s="186"/>
      <c r="BL55" s="183">
        <v>60</v>
      </c>
      <c r="BM55" s="184"/>
      <c r="BN55" s="184"/>
      <c r="BO55" s="185"/>
      <c r="BP55" s="186"/>
    </row>
    <row r="56" spans="1:68" hidden="1">
      <c r="A56" s="146" t="s">
        <v>162</v>
      </c>
      <c r="B56" s="192" t="s">
        <v>190</v>
      </c>
      <c r="C56" s="183"/>
      <c r="D56" s="191">
        <v>10</v>
      </c>
      <c r="E56" s="185"/>
      <c r="F56" s="186"/>
      <c r="G56" s="183"/>
      <c r="H56" s="308"/>
      <c r="I56" s="185"/>
      <c r="J56" s="186"/>
      <c r="K56" s="183"/>
      <c r="L56" s="184"/>
      <c r="M56" s="184"/>
      <c r="N56" s="185"/>
      <c r="O56" s="186"/>
      <c r="P56" s="244">
        <v>8</v>
      </c>
      <c r="Q56" s="184"/>
      <c r="R56" s="185"/>
      <c r="S56" s="186"/>
      <c r="T56" s="183">
        <v>8</v>
      </c>
      <c r="U56" s="183"/>
      <c r="V56" s="184"/>
      <c r="W56" s="185"/>
      <c r="X56" s="186"/>
      <c r="Y56" s="188">
        <v>8</v>
      </c>
      <c r="Z56" s="184"/>
      <c r="AA56" s="184"/>
      <c r="AB56" s="184"/>
      <c r="AC56" s="193"/>
      <c r="AD56" s="183">
        <v>9</v>
      </c>
      <c r="AE56" s="184"/>
      <c r="AF56" s="185"/>
      <c r="AG56" s="186"/>
      <c r="AH56" s="183">
        <v>9</v>
      </c>
      <c r="AI56" s="184"/>
      <c r="AJ56" s="185"/>
      <c r="AK56" s="186"/>
      <c r="AL56" s="183">
        <v>9</v>
      </c>
      <c r="AM56" s="184"/>
      <c r="AN56" s="184"/>
      <c r="AO56" s="185"/>
      <c r="AP56" s="186"/>
      <c r="AQ56" s="183">
        <v>10</v>
      </c>
      <c r="AR56" s="184"/>
      <c r="AS56" s="185"/>
      <c r="AT56" s="186"/>
      <c r="AU56" s="183">
        <v>10</v>
      </c>
      <c r="AV56" s="184"/>
      <c r="AW56" s="185"/>
      <c r="AX56" s="186"/>
      <c r="AY56" s="183">
        <v>10</v>
      </c>
      <c r="AZ56" s="184"/>
      <c r="BA56" s="184"/>
      <c r="BB56" s="185"/>
      <c r="BC56" s="186"/>
      <c r="BD56" s="183">
        <v>0</v>
      </c>
      <c r="BE56" s="184"/>
      <c r="BF56" s="185"/>
      <c r="BG56" s="186"/>
      <c r="BH56" s="183">
        <v>0</v>
      </c>
      <c r="BI56" s="184"/>
      <c r="BJ56" s="185"/>
      <c r="BK56" s="186"/>
      <c r="BL56" s="183">
        <v>0</v>
      </c>
      <c r="BM56" s="184"/>
      <c r="BN56" s="184"/>
      <c r="BO56" s="185"/>
      <c r="BP56" s="186"/>
    </row>
    <row r="57" spans="1:68" hidden="1">
      <c r="A57" s="146" t="s">
        <v>162</v>
      </c>
      <c r="B57" s="176" t="s">
        <v>176</v>
      </c>
      <c r="C57" s="190">
        <v>4</v>
      </c>
      <c r="D57" s="191">
        <v>4</v>
      </c>
      <c r="E57" s="185">
        <v>8</v>
      </c>
      <c r="F57" s="186"/>
      <c r="G57" s="183"/>
      <c r="H57" s="308"/>
      <c r="I57" s="185">
        <v>9</v>
      </c>
      <c r="J57" s="186"/>
      <c r="K57" s="183"/>
      <c r="L57" s="184"/>
      <c r="M57" s="184"/>
      <c r="N57" s="185"/>
      <c r="O57" s="187"/>
      <c r="P57" s="244">
        <v>9</v>
      </c>
      <c r="Q57" s="184"/>
      <c r="R57" s="185"/>
      <c r="S57" s="186"/>
      <c r="T57" s="183">
        <v>8</v>
      </c>
      <c r="U57" s="183"/>
      <c r="V57" s="184"/>
      <c r="W57" s="185"/>
      <c r="X57" s="186"/>
      <c r="Y57" s="188">
        <v>8</v>
      </c>
      <c r="Z57" s="184"/>
      <c r="AA57" s="184"/>
      <c r="AB57" s="184"/>
      <c r="AC57" s="189"/>
      <c r="AD57" s="183">
        <v>8</v>
      </c>
      <c r="AE57" s="184"/>
      <c r="AF57" s="185"/>
      <c r="AG57" s="186"/>
      <c r="AH57" s="183">
        <v>8</v>
      </c>
      <c r="AI57" s="184"/>
      <c r="AJ57" s="185"/>
      <c r="AK57" s="186"/>
      <c r="AL57" s="183">
        <v>7</v>
      </c>
      <c r="AM57" s="184"/>
      <c r="AN57" s="184"/>
      <c r="AO57" s="185"/>
      <c r="AP57" s="187"/>
      <c r="AQ57" s="183">
        <v>12</v>
      </c>
      <c r="AR57" s="184"/>
      <c r="AS57" s="185"/>
      <c r="AT57" s="186"/>
      <c r="AU57" s="183">
        <v>12</v>
      </c>
      <c r="AV57" s="184"/>
      <c r="AW57" s="185"/>
      <c r="AX57" s="186"/>
      <c r="AY57" s="183">
        <v>12</v>
      </c>
      <c r="AZ57" s="184"/>
      <c r="BA57" s="184"/>
      <c r="BB57" s="185"/>
      <c r="BC57" s="187"/>
      <c r="BD57" s="183">
        <v>7</v>
      </c>
      <c r="BE57" s="184"/>
      <c r="BF57" s="185"/>
      <c r="BG57" s="186"/>
      <c r="BH57" s="183">
        <v>7</v>
      </c>
      <c r="BI57" s="184"/>
      <c r="BJ57" s="185"/>
      <c r="BK57" s="186"/>
      <c r="BL57" s="183">
        <v>6</v>
      </c>
      <c r="BM57" s="184"/>
      <c r="BN57" s="184"/>
      <c r="BO57" s="185"/>
      <c r="BP57" s="186"/>
    </row>
    <row r="58" spans="1:68" hidden="1">
      <c r="A58" s="146" t="s">
        <v>162</v>
      </c>
      <c r="B58" s="176" t="s">
        <v>177</v>
      </c>
      <c r="C58" s="183"/>
      <c r="D58" s="191">
        <v>4</v>
      </c>
      <c r="E58" s="185"/>
      <c r="F58" s="186"/>
      <c r="G58" s="183"/>
      <c r="H58" s="308"/>
      <c r="I58" s="185">
        <v>8</v>
      </c>
      <c r="J58" s="186"/>
      <c r="K58" s="183"/>
      <c r="L58" s="184"/>
      <c r="M58" s="184"/>
      <c r="N58" s="185">
        <v>5</v>
      </c>
      <c r="O58" s="187"/>
      <c r="P58" s="244">
        <v>6</v>
      </c>
      <c r="Q58" s="184"/>
      <c r="R58" s="185"/>
      <c r="S58" s="186"/>
      <c r="T58" s="183">
        <v>5</v>
      </c>
      <c r="U58" s="183"/>
      <c r="V58" s="184"/>
      <c r="W58" s="185"/>
      <c r="X58" s="186"/>
      <c r="Y58" s="188">
        <v>5</v>
      </c>
      <c r="Z58" s="184"/>
      <c r="AA58" s="184"/>
      <c r="AB58" s="184"/>
      <c r="AC58" s="189"/>
      <c r="AD58" s="183">
        <v>3</v>
      </c>
      <c r="AE58" s="184"/>
      <c r="AF58" s="185"/>
      <c r="AG58" s="186"/>
      <c r="AH58" s="183">
        <v>3</v>
      </c>
      <c r="AI58" s="184"/>
      <c r="AJ58" s="185"/>
      <c r="AK58" s="186"/>
      <c r="AL58" s="183">
        <v>2</v>
      </c>
      <c r="AM58" s="184"/>
      <c r="AN58" s="184"/>
      <c r="AO58" s="185"/>
      <c r="AP58" s="187"/>
      <c r="AQ58" s="183">
        <v>7</v>
      </c>
      <c r="AR58" s="184"/>
      <c r="AS58" s="185"/>
      <c r="AT58" s="186"/>
      <c r="AU58" s="183">
        <v>6</v>
      </c>
      <c r="AV58" s="184"/>
      <c r="AW58" s="185"/>
      <c r="AX58" s="186"/>
      <c r="AY58" s="183">
        <v>6</v>
      </c>
      <c r="AZ58" s="184"/>
      <c r="BA58" s="184"/>
      <c r="BB58" s="185"/>
      <c r="BC58" s="187"/>
      <c r="BD58" s="183">
        <v>4</v>
      </c>
      <c r="BE58" s="184"/>
      <c r="BF58" s="185"/>
      <c r="BG58" s="186"/>
      <c r="BH58" s="183">
        <v>4</v>
      </c>
      <c r="BI58" s="184"/>
      <c r="BJ58" s="185"/>
      <c r="BK58" s="186"/>
      <c r="BL58" s="183">
        <v>3</v>
      </c>
      <c r="BM58" s="184"/>
      <c r="BN58" s="184"/>
      <c r="BO58" s="185"/>
      <c r="BP58" s="186"/>
    </row>
    <row r="59" spans="1:68" hidden="1">
      <c r="A59" s="146" t="s">
        <v>162</v>
      </c>
      <c r="B59" s="176" t="s">
        <v>217</v>
      </c>
      <c r="C59" s="179"/>
      <c r="D59" s="170"/>
      <c r="E59" s="180"/>
      <c r="F59" s="172"/>
      <c r="G59" s="179"/>
      <c r="H59" s="311"/>
      <c r="I59" s="171"/>
      <c r="J59" s="173"/>
      <c r="K59" s="169"/>
      <c r="L59" s="170"/>
      <c r="M59" s="170"/>
      <c r="N59" s="171"/>
      <c r="O59" s="173"/>
      <c r="P59" s="245"/>
      <c r="Q59" s="170"/>
      <c r="R59" s="180"/>
      <c r="S59" s="172"/>
      <c r="T59" s="179"/>
      <c r="U59" s="179"/>
      <c r="V59" s="182"/>
      <c r="W59" s="171"/>
      <c r="X59" s="173"/>
      <c r="Y59" s="174"/>
      <c r="Z59" s="170"/>
      <c r="AA59" s="170"/>
      <c r="AB59" s="170"/>
      <c r="AC59" s="175"/>
      <c r="AD59" s="179">
        <v>2</v>
      </c>
      <c r="AE59" s="170"/>
      <c r="AF59" s="180"/>
      <c r="AG59" s="172"/>
      <c r="AH59" s="179">
        <v>2</v>
      </c>
      <c r="AI59" s="182"/>
      <c r="AJ59" s="171"/>
      <c r="AK59" s="173"/>
      <c r="AL59" s="169">
        <v>1</v>
      </c>
      <c r="AM59" s="170"/>
      <c r="AN59" s="170"/>
      <c r="AO59" s="171"/>
      <c r="AP59" s="173"/>
      <c r="AQ59" s="179">
        <v>3</v>
      </c>
      <c r="AR59" s="170"/>
      <c r="AS59" s="180"/>
      <c r="AT59" s="172"/>
      <c r="AU59" s="179">
        <v>2</v>
      </c>
      <c r="AV59" s="182"/>
      <c r="AW59" s="171"/>
      <c r="AX59" s="173"/>
      <c r="AY59" s="169">
        <v>2</v>
      </c>
      <c r="AZ59" s="170"/>
      <c r="BA59" s="170"/>
      <c r="BB59" s="171"/>
      <c r="BC59" s="173"/>
      <c r="BD59" s="179">
        <v>1</v>
      </c>
      <c r="BE59" s="170"/>
      <c r="BF59" s="180"/>
      <c r="BG59" s="172"/>
      <c r="BH59" s="179">
        <v>1</v>
      </c>
      <c r="BI59" s="182"/>
      <c r="BJ59" s="171"/>
      <c r="BK59" s="173"/>
      <c r="BL59" s="169">
        <v>0</v>
      </c>
      <c r="BM59" s="170"/>
      <c r="BN59" s="170"/>
      <c r="BO59" s="171"/>
      <c r="BP59" s="173"/>
    </row>
    <row r="60" spans="1:68" ht="25.5" hidden="1">
      <c r="A60" s="146" t="s">
        <v>162</v>
      </c>
      <c r="B60" s="176" t="s">
        <v>218</v>
      </c>
      <c r="C60" s="190">
        <v>4</v>
      </c>
      <c r="D60" s="191">
        <v>8</v>
      </c>
      <c r="E60" s="185"/>
      <c r="F60" s="186"/>
      <c r="G60" s="183">
        <v>4</v>
      </c>
      <c r="H60" s="308"/>
      <c r="I60" s="185"/>
      <c r="J60" s="186"/>
      <c r="K60" s="183">
        <v>8</v>
      </c>
      <c r="L60" s="184"/>
      <c r="M60" s="184"/>
      <c r="N60" s="185"/>
      <c r="O60" s="187">
        <v>8</v>
      </c>
      <c r="P60" s="244"/>
      <c r="Q60" s="184"/>
      <c r="R60" s="185"/>
      <c r="S60" s="186">
        <v>4</v>
      </c>
      <c r="T60" s="183"/>
      <c r="U60" s="183"/>
      <c r="V60" s="184"/>
      <c r="W60" s="185"/>
      <c r="X60" s="186"/>
      <c r="Y60" s="188">
        <v>8</v>
      </c>
      <c r="Z60" s="184"/>
      <c r="AA60" s="184"/>
      <c r="AB60" s="184"/>
      <c r="AC60" s="189">
        <v>4</v>
      </c>
      <c r="AD60" s="183"/>
      <c r="AE60" s="184"/>
      <c r="AF60" s="185"/>
      <c r="AG60" s="186"/>
      <c r="AH60" s="183">
        <v>8</v>
      </c>
      <c r="AI60" s="184"/>
      <c r="AJ60" s="185"/>
      <c r="AK60" s="186"/>
      <c r="AL60" s="183">
        <v>8</v>
      </c>
      <c r="AM60" s="184"/>
      <c r="AN60" s="184"/>
      <c r="AO60" s="185"/>
      <c r="AP60" s="187"/>
      <c r="AQ60" s="183">
        <v>4</v>
      </c>
      <c r="AR60" s="184"/>
      <c r="AS60" s="185"/>
      <c r="AT60" s="186"/>
      <c r="AU60" s="183">
        <v>4</v>
      </c>
      <c r="AV60" s="184"/>
      <c r="AW60" s="185"/>
      <c r="AX60" s="186"/>
      <c r="AY60" s="183"/>
      <c r="AZ60" s="184"/>
      <c r="BA60" s="184"/>
      <c r="BB60" s="185"/>
      <c r="BC60" s="187"/>
      <c r="BD60" s="183">
        <v>0</v>
      </c>
      <c r="BE60" s="184"/>
      <c r="BF60" s="185"/>
      <c r="BG60" s="186"/>
      <c r="BH60" s="183">
        <v>0</v>
      </c>
      <c r="BI60" s="184"/>
      <c r="BJ60" s="185"/>
      <c r="BK60" s="186"/>
      <c r="BL60" s="183">
        <v>0</v>
      </c>
      <c r="BM60" s="184"/>
      <c r="BN60" s="184"/>
      <c r="BO60" s="185"/>
      <c r="BP60" s="186"/>
    </row>
    <row r="61" spans="1:68" hidden="1">
      <c r="A61" s="146"/>
      <c r="B61" s="176"/>
      <c r="C61" s="190">
        <f>SUM(C45:C60)</f>
        <v>66</v>
      </c>
      <c r="D61" s="190">
        <f t="shared" ref="D61:BC61" si="19">SUM(D45:D60)</f>
        <v>121</v>
      </c>
      <c r="E61" s="190">
        <f t="shared" si="19"/>
        <v>220</v>
      </c>
      <c r="F61" s="190">
        <f t="shared" si="19"/>
        <v>232</v>
      </c>
      <c r="G61" s="190">
        <f t="shared" si="19"/>
        <v>240</v>
      </c>
      <c r="H61" s="312">
        <f t="shared" si="19"/>
        <v>236</v>
      </c>
      <c r="I61" s="190">
        <f t="shared" si="19"/>
        <v>227</v>
      </c>
      <c r="J61" s="190">
        <f t="shared" si="19"/>
        <v>233</v>
      </c>
      <c r="K61" s="190">
        <f t="shared" si="19"/>
        <v>240</v>
      </c>
      <c r="L61" s="190">
        <f t="shared" si="19"/>
        <v>228</v>
      </c>
      <c r="M61" s="190">
        <f t="shared" si="19"/>
        <v>230</v>
      </c>
      <c r="N61" s="190">
        <f t="shared" si="19"/>
        <v>219</v>
      </c>
      <c r="O61" s="190">
        <f t="shared" si="19"/>
        <v>164</v>
      </c>
      <c r="P61" s="246">
        <f t="shared" si="19"/>
        <v>814</v>
      </c>
      <c r="Q61" s="190">
        <f t="shared" si="19"/>
        <v>0</v>
      </c>
      <c r="R61" s="190">
        <f t="shared" si="19"/>
        <v>0</v>
      </c>
      <c r="S61" s="190">
        <f t="shared" si="19"/>
        <v>4</v>
      </c>
      <c r="T61" s="190">
        <f t="shared" si="19"/>
        <v>806</v>
      </c>
      <c r="U61" s="190"/>
      <c r="V61" s="190">
        <f t="shared" si="19"/>
        <v>0</v>
      </c>
      <c r="W61" s="190">
        <f t="shared" si="19"/>
        <v>0</v>
      </c>
      <c r="X61" s="190">
        <f t="shared" si="19"/>
        <v>0</v>
      </c>
      <c r="Y61" s="190">
        <f t="shared" si="19"/>
        <v>812</v>
      </c>
      <c r="Z61" s="190">
        <f t="shared" si="19"/>
        <v>0</v>
      </c>
      <c r="AA61" s="190">
        <f t="shared" si="19"/>
        <v>0</v>
      </c>
      <c r="AB61" s="190">
        <f t="shared" si="19"/>
        <v>0</v>
      </c>
      <c r="AC61" s="190">
        <f t="shared" si="19"/>
        <v>4</v>
      </c>
      <c r="AD61" s="190">
        <f t="shared" si="19"/>
        <v>829</v>
      </c>
      <c r="AE61" s="190">
        <f t="shared" si="19"/>
        <v>0</v>
      </c>
      <c r="AF61" s="190">
        <f t="shared" si="19"/>
        <v>0</v>
      </c>
      <c r="AG61" s="190">
        <f t="shared" si="19"/>
        <v>0</v>
      </c>
      <c r="AH61" s="190">
        <f t="shared" si="19"/>
        <v>831</v>
      </c>
      <c r="AI61" s="190">
        <f t="shared" si="19"/>
        <v>0</v>
      </c>
      <c r="AJ61" s="190">
        <f t="shared" si="19"/>
        <v>0</v>
      </c>
      <c r="AK61" s="190">
        <f t="shared" si="19"/>
        <v>0</v>
      </c>
      <c r="AL61" s="190">
        <f t="shared" si="19"/>
        <v>826</v>
      </c>
      <c r="AM61" s="190">
        <f t="shared" si="19"/>
        <v>0</v>
      </c>
      <c r="AN61" s="190">
        <f t="shared" si="19"/>
        <v>0</v>
      </c>
      <c r="AO61" s="190">
        <f t="shared" si="19"/>
        <v>0</v>
      </c>
      <c r="AP61" s="190">
        <f t="shared" si="19"/>
        <v>0</v>
      </c>
      <c r="AQ61" s="190">
        <f t="shared" si="19"/>
        <v>972</v>
      </c>
      <c r="AR61" s="190">
        <f t="shared" si="19"/>
        <v>0</v>
      </c>
      <c r="AS61" s="190">
        <f t="shared" si="19"/>
        <v>0</v>
      </c>
      <c r="AT61" s="190">
        <f t="shared" si="19"/>
        <v>0</v>
      </c>
      <c r="AU61" s="190">
        <f t="shared" si="19"/>
        <v>967</v>
      </c>
      <c r="AV61" s="190">
        <f t="shared" si="19"/>
        <v>0</v>
      </c>
      <c r="AW61" s="190">
        <f t="shared" si="19"/>
        <v>0</v>
      </c>
      <c r="AX61" s="190">
        <f t="shared" si="19"/>
        <v>0</v>
      </c>
      <c r="AY61" s="190">
        <f t="shared" si="19"/>
        <v>960</v>
      </c>
      <c r="AZ61" s="190">
        <f t="shared" si="19"/>
        <v>0</v>
      </c>
      <c r="BA61" s="190">
        <f t="shared" si="19"/>
        <v>0</v>
      </c>
      <c r="BB61" s="190">
        <f t="shared" si="19"/>
        <v>0</v>
      </c>
      <c r="BC61" s="190">
        <f t="shared" si="19"/>
        <v>0</v>
      </c>
      <c r="BD61" s="183"/>
      <c r="BE61" s="184"/>
      <c r="BF61" s="185"/>
      <c r="BG61" s="186"/>
      <c r="BH61" s="183"/>
      <c r="BI61" s="184"/>
      <c r="BJ61" s="185"/>
      <c r="BK61" s="186"/>
      <c r="BL61" s="183"/>
      <c r="BM61" s="184"/>
      <c r="BN61" s="184"/>
      <c r="BO61" s="185"/>
      <c r="BP61" s="186"/>
    </row>
    <row r="62" spans="1:68" ht="25.5" hidden="1">
      <c r="A62" s="99" t="s">
        <v>195</v>
      </c>
      <c r="B62" s="113"/>
      <c r="C62" s="122">
        <f t="shared" ref="C62:AI62" si="20">C36+C37++C38+C39</f>
        <v>0</v>
      </c>
      <c r="D62" s="122">
        <f t="shared" si="20"/>
        <v>3</v>
      </c>
      <c r="E62" s="122">
        <f t="shared" si="20"/>
        <v>9</v>
      </c>
      <c r="F62" s="122">
        <f t="shared" si="20"/>
        <v>9</v>
      </c>
      <c r="G62" s="122">
        <f t="shared" si="20"/>
        <v>15</v>
      </c>
      <c r="H62" s="122">
        <f t="shared" si="20"/>
        <v>12</v>
      </c>
      <c r="I62" s="122">
        <f t="shared" si="20"/>
        <v>0</v>
      </c>
      <c r="J62" s="122">
        <f t="shared" si="20"/>
        <v>12</v>
      </c>
      <c r="K62" s="122">
        <f t="shared" si="20"/>
        <v>12</v>
      </c>
      <c r="L62" s="122">
        <f t="shared" si="20"/>
        <v>6</v>
      </c>
      <c r="M62" s="122">
        <f t="shared" si="20"/>
        <v>6</v>
      </c>
      <c r="N62" s="122">
        <f t="shared" si="20"/>
        <v>6</v>
      </c>
      <c r="O62" s="122">
        <f t="shared" si="20"/>
        <v>2</v>
      </c>
      <c r="P62" s="247">
        <f t="shared" si="20"/>
        <v>38</v>
      </c>
      <c r="Q62" s="122">
        <f t="shared" si="20"/>
        <v>0</v>
      </c>
      <c r="R62" s="122">
        <f t="shared" si="20"/>
        <v>0</v>
      </c>
      <c r="S62" s="122">
        <f t="shared" si="20"/>
        <v>0</v>
      </c>
      <c r="T62" s="122">
        <f t="shared" si="20"/>
        <v>35</v>
      </c>
      <c r="U62" s="122"/>
      <c r="V62" s="122">
        <f t="shared" si="20"/>
        <v>0</v>
      </c>
      <c r="W62" s="122">
        <f t="shared" si="20"/>
        <v>0</v>
      </c>
      <c r="X62" s="122">
        <f t="shared" si="20"/>
        <v>0</v>
      </c>
      <c r="Y62" s="122">
        <f t="shared" si="20"/>
        <v>35</v>
      </c>
      <c r="Z62" s="122">
        <f t="shared" si="20"/>
        <v>0</v>
      </c>
      <c r="AA62" s="122">
        <f t="shared" si="20"/>
        <v>0</v>
      </c>
      <c r="AB62" s="122">
        <f t="shared" si="20"/>
        <v>0</v>
      </c>
      <c r="AC62" s="122">
        <f t="shared" si="20"/>
        <v>0</v>
      </c>
      <c r="AD62" s="122">
        <f t="shared" si="20"/>
        <v>36</v>
      </c>
      <c r="AE62" s="122">
        <f t="shared" si="20"/>
        <v>0</v>
      </c>
      <c r="AF62" s="122">
        <f t="shared" si="20"/>
        <v>0</v>
      </c>
      <c r="AG62" s="122">
        <f t="shared" si="20"/>
        <v>0</v>
      </c>
      <c r="AH62" s="122">
        <f t="shared" si="20"/>
        <v>35</v>
      </c>
      <c r="AI62" s="122">
        <f t="shared" si="20"/>
        <v>0</v>
      </c>
      <c r="AJ62" s="122">
        <f t="shared" ref="AJ62:BO62" si="21">AJ36+AJ37++AJ38+AJ39</f>
        <v>0</v>
      </c>
      <c r="AK62" s="122">
        <f t="shared" si="21"/>
        <v>0</v>
      </c>
      <c r="AL62" s="122">
        <f t="shared" si="21"/>
        <v>34</v>
      </c>
      <c r="AM62" s="122">
        <f t="shared" si="21"/>
        <v>0</v>
      </c>
      <c r="AN62" s="122">
        <f t="shared" si="21"/>
        <v>0</v>
      </c>
      <c r="AO62" s="122">
        <f t="shared" si="21"/>
        <v>0</v>
      </c>
      <c r="AP62" s="122">
        <f t="shared" si="21"/>
        <v>0</v>
      </c>
      <c r="AQ62" s="122">
        <f t="shared" si="21"/>
        <v>46</v>
      </c>
      <c r="AR62" s="122">
        <f t="shared" si="21"/>
        <v>0</v>
      </c>
      <c r="AS62" s="122">
        <f t="shared" si="21"/>
        <v>0</v>
      </c>
      <c r="AT62" s="122">
        <f t="shared" si="21"/>
        <v>0</v>
      </c>
      <c r="AU62" s="122">
        <f t="shared" si="21"/>
        <v>43</v>
      </c>
      <c r="AV62" s="122">
        <f t="shared" si="21"/>
        <v>0</v>
      </c>
      <c r="AW62" s="122">
        <f t="shared" si="21"/>
        <v>0</v>
      </c>
      <c r="AX62" s="122">
        <f t="shared" si="21"/>
        <v>0</v>
      </c>
      <c r="AY62" s="122">
        <f t="shared" si="21"/>
        <v>43</v>
      </c>
      <c r="AZ62" s="122">
        <f t="shared" si="21"/>
        <v>0</v>
      </c>
      <c r="BA62" s="122">
        <f t="shared" si="21"/>
        <v>0</v>
      </c>
      <c r="BB62" s="122">
        <f t="shared" si="21"/>
        <v>0</v>
      </c>
      <c r="BC62" s="122">
        <f t="shared" si="21"/>
        <v>0</v>
      </c>
      <c r="BD62" s="122">
        <f t="shared" si="21"/>
        <v>33</v>
      </c>
      <c r="BE62" s="122">
        <f t="shared" si="21"/>
        <v>0</v>
      </c>
      <c r="BF62" s="122">
        <f t="shared" si="21"/>
        <v>0</v>
      </c>
      <c r="BG62" s="122">
        <f t="shared" si="21"/>
        <v>0</v>
      </c>
      <c r="BH62" s="122">
        <f t="shared" si="21"/>
        <v>32</v>
      </c>
      <c r="BI62" s="122">
        <f t="shared" si="21"/>
        <v>0</v>
      </c>
      <c r="BJ62" s="122">
        <f t="shared" si="21"/>
        <v>0</v>
      </c>
      <c r="BK62" s="122">
        <f t="shared" si="21"/>
        <v>0</v>
      </c>
      <c r="BL62" s="122">
        <f t="shared" si="21"/>
        <v>31</v>
      </c>
      <c r="BM62" s="122">
        <f t="shared" si="21"/>
        <v>0</v>
      </c>
      <c r="BN62" s="122">
        <f t="shared" si="21"/>
        <v>0</v>
      </c>
      <c r="BO62" s="122">
        <f t="shared" si="21"/>
        <v>0</v>
      </c>
      <c r="BP62" s="98"/>
    </row>
    <row r="63" spans="1:68" ht="25.5" hidden="1">
      <c r="A63" s="99" t="s">
        <v>196</v>
      </c>
      <c r="B63" s="113"/>
      <c r="C63" s="123">
        <f t="shared" ref="C63:AI63" si="22">SUM(C40:C41)</f>
        <v>45</v>
      </c>
      <c r="D63" s="123">
        <f t="shared" si="22"/>
        <v>45</v>
      </c>
      <c r="E63" s="123">
        <f t="shared" si="22"/>
        <v>87</v>
      </c>
      <c r="F63" s="123">
        <f t="shared" si="22"/>
        <v>76</v>
      </c>
      <c r="G63" s="123">
        <f t="shared" si="22"/>
        <v>70</v>
      </c>
      <c r="H63" s="123">
        <f t="shared" si="22"/>
        <v>70</v>
      </c>
      <c r="I63" s="123">
        <f t="shared" si="22"/>
        <v>47</v>
      </c>
      <c r="J63" s="123">
        <f t="shared" si="22"/>
        <v>68</v>
      </c>
      <c r="K63" s="123">
        <f t="shared" si="22"/>
        <v>68</v>
      </c>
      <c r="L63" s="123">
        <f t="shared" si="22"/>
        <v>65</v>
      </c>
      <c r="M63" s="123">
        <f t="shared" si="22"/>
        <v>65</v>
      </c>
      <c r="N63" s="123">
        <f t="shared" si="22"/>
        <v>50</v>
      </c>
      <c r="O63" s="123">
        <f t="shared" si="22"/>
        <v>50</v>
      </c>
      <c r="P63" s="247">
        <f t="shared" si="22"/>
        <v>305</v>
      </c>
      <c r="Q63" s="123">
        <f t="shared" si="22"/>
        <v>0</v>
      </c>
      <c r="R63" s="123">
        <f t="shared" si="22"/>
        <v>0</v>
      </c>
      <c r="S63" s="123">
        <f t="shared" si="22"/>
        <v>0</v>
      </c>
      <c r="T63" s="123">
        <f t="shared" si="22"/>
        <v>305</v>
      </c>
      <c r="U63" s="123"/>
      <c r="V63" s="123">
        <f t="shared" si="22"/>
        <v>0</v>
      </c>
      <c r="W63" s="123">
        <f t="shared" si="22"/>
        <v>0</v>
      </c>
      <c r="X63" s="123">
        <f t="shared" si="22"/>
        <v>0</v>
      </c>
      <c r="Y63" s="123">
        <f t="shared" si="22"/>
        <v>305</v>
      </c>
      <c r="Z63" s="123">
        <f t="shared" si="22"/>
        <v>0</v>
      </c>
      <c r="AA63" s="123">
        <f t="shared" si="22"/>
        <v>0</v>
      </c>
      <c r="AB63" s="123">
        <f t="shared" si="22"/>
        <v>0</v>
      </c>
      <c r="AC63" s="123">
        <f t="shared" si="22"/>
        <v>0</v>
      </c>
      <c r="AD63" s="123">
        <f t="shared" si="22"/>
        <v>322</v>
      </c>
      <c r="AE63" s="123">
        <f t="shared" si="22"/>
        <v>0</v>
      </c>
      <c r="AF63" s="123">
        <f t="shared" si="22"/>
        <v>0</v>
      </c>
      <c r="AG63" s="123">
        <f t="shared" si="22"/>
        <v>0</v>
      </c>
      <c r="AH63" s="123">
        <f t="shared" si="22"/>
        <v>322</v>
      </c>
      <c r="AI63" s="123">
        <f t="shared" si="22"/>
        <v>0</v>
      </c>
      <c r="AJ63" s="123">
        <f t="shared" ref="AJ63:BO63" si="23">SUM(AJ40:AJ41)</f>
        <v>0</v>
      </c>
      <c r="AK63" s="123">
        <f t="shared" si="23"/>
        <v>0</v>
      </c>
      <c r="AL63" s="123">
        <f t="shared" si="23"/>
        <v>320</v>
      </c>
      <c r="AM63" s="123">
        <f t="shared" si="23"/>
        <v>0</v>
      </c>
      <c r="AN63" s="123">
        <f t="shared" si="23"/>
        <v>0</v>
      </c>
      <c r="AO63" s="123">
        <f t="shared" si="23"/>
        <v>0</v>
      </c>
      <c r="AP63" s="123">
        <f t="shared" si="23"/>
        <v>0</v>
      </c>
      <c r="AQ63" s="123">
        <f t="shared" si="23"/>
        <v>393</v>
      </c>
      <c r="AR63" s="123">
        <f t="shared" si="23"/>
        <v>0</v>
      </c>
      <c r="AS63" s="123">
        <f t="shared" si="23"/>
        <v>0</v>
      </c>
      <c r="AT63" s="123">
        <f t="shared" si="23"/>
        <v>0</v>
      </c>
      <c r="AU63" s="123">
        <f t="shared" si="23"/>
        <v>392</v>
      </c>
      <c r="AV63" s="123">
        <f t="shared" si="23"/>
        <v>0</v>
      </c>
      <c r="AW63" s="123">
        <f t="shared" si="23"/>
        <v>0</v>
      </c>
      <c r="AX63" s="123">
        <f t="shared" si="23"/>
        <v>0</v>
      </c>
      <c r="AY63" s="123">
        <f t="shared" si="23"/>
        <v>391</v>
      </c>
      <c r="AZ63" s="123">
        <f t="shared" si="23"/>
        <v>0</v>
      </c>
      <c r="BA63" s="123">
        <f t="shared" si="23"/>
        <v>0</v>
      </c>
      <c r="BB63" s="123">
        <f t="shared" si="23"/>
        <v>0</v>
      </c>
      <c r="BC63" s="123">
        <f t="shared" si="23"/>
        <v>0</v>
      </c>
      <c r="BD63" s="123">
        <f t="shared" si="23"/>
        <v>269</v>
      </c>
      <c r="BE63" s="123">
        <f t="shared" si="23"/>
        <v>0</v>
      </c>
      <c r="BF63" s="123">
        <f t="shared" si="23"/>
        <v>0</v>
      </c>
      <c r="BG63" s="123">
        <f t="shared" si="23"/>
        <v>0</v>
      </c>
      <c r="BH63" s="123">
        <f t="shared" si="23"/>
        <v>268</v>
      </c>
      <c r="BI63" s="123">
        <f t="shared" si="23"/>
        <v>0</v>
      </c>
      <c r="BJ63" s="123">
        <f t="shared" si="23"/>
        <v>0</v>
      </c>
      <c r="BK63" s="123">
        <f t="shared" si="23"/>
        <v>0</v>
      </c>
      <c r="BL63" s="123">
        <f t="shared" si="23"/>
        <v>267</v>
      </c>
      <c r="BM63" s="123">
        <f t="shared" si="23"/>
        <v>0</v>
      </c>
      <c r="BN63" s="123">
        <f t="shared" si="23"/>
        <v>0</v>
      </c>
      <c r="BO63" s="123">
        <f t="shared" si="23"/>
        <v>0</v>
      </c>
      <c r="BP63" s="98" t="s">
        <v>215</v>
      </c>
    </row>
    <row r="64" spans="1:68" ht="25.5" hidden="1">
      <c r="A64" s="99" t="s">
        <v>197</v>
      </c>
      <c r="B64" s="113"/>
      <c r="C64" s="122">
        <f t="shared" ref="C64:AI64" si="24">C46+C45+C49+C51+C52+C53+C47+C54+C55+C57+C58+C50+C59+C48+C61+C56</f>
        <v>128</v>
      </c>
      <c r="D64" s="122">
        <f t="shared" si="24"/>
        <v>234</v>
      </c>
      <c r="E64" s="122">
        <f t="shared" si="24"/>
        <v>440</v>
      </c>
      <c r="F64" s="122">
        <f t="shared" si="24"/>
        <v>464</v>
      </c>
      <c r="G64" s="122">
        <f t="shared" si="24"/>
        <v>476</v>
      </c>
      <c r="H64" s="122">
        <f t="shared" si="24"/>
        <v>472</v>
      </c>
      <c r="I64" s="122">
        <f t="shared" si="24"/>
        <v>454</v>
      </c>
      <c r="J64" s="122">
        <f t="shared" si="24"/>
        <v>466</v>
      </c>
      <c r="K64" s="122">
        <f t="shared" si="24"/>
        <v>472</v>
      </c>
      <c r="L64" s="122">
        <f t="shared" si="24"/>
        <v>456</v>
      </c>
      <c r="M64" s="122">
        <f t="shared" si="24"/>
        <v>460</v>
      </c>
      <c r="N64" s="122">
        <f t="shared" si="24"/>
        <v>438</v>
      </c>
      <c r="O64" s="122">
        <f t="shared" si="24"/>
        <v>320</v>
      </c>
      <c r="P64" s="247">
        <f t="shared" si="24"/>
        <v>1628</v>
      </c>
      <c r="Q64" s="122">
        <f t="shared" si="24"/>
        <v>0</v>
      </c>
      <c r="R64" s="122">
        <f t="shared" si="24"/>
        <v>0</v>
      </c>
      <c r="S64" s="122">
        <f t="shared" si="24"/>
        <v>4</v>
      </c>
      <c r="T64" s="122">
        <f t="shared" si="24"/>
        <v>1612</v>
      </c>
      <c r="U64" s="122"/>
      <c r="V64" s="122">
        <f t="shared" si="24"/>
        <v>0</v>
      </c>
      <c r="W64" s="122">
        <f t="shared" si="24"/>
        <v>0</v>
      </c>
      <c r="X64" s="122">
        <f t="shared" si="24"/>
        <v>0</v>
      </c>
      <c r="Y64" s="122">
        <f t="shared" si="24"/>
        <v>1616</v>
      </c>
      <c r="Z64" s="122">
        <f t="shared" si="24"/>
        <v>0</v>
      </c>
      <c r="AA64" s="122">
        <f t="shared" si="24"/>
        <v>0</v>
      </c>
      <c r="AB64" s="122">
        <f t="shared" si="24"/>
        <v>0</v>
      </c>
      <c r="AC64" s="122">
        <f t="shared" si="24"/>
        <v>4</v>
      </c>
      <c r="AD64" s="122">
        <f t="shared" si="24"/>
        <v>1658</v>
      </c>
      <c r="AE64" s="122">
        <f t="shared" si="24"/>
        <v>0</v>
      </c>
      <c r="AF64" s="122">
        <f t="shared" si="24"/>
        <v>0</v>
      </c>
      <c r="AG64" s="122">
        <f t="shared" si="24"/>
        <v>0</v>
      </c>
      <c r="AH64" s="122">
        <f t="shared" si="24"/>
        <v>1654</v>
      </c>
      <c r="AI64" s="122">
        <f t="shared" si="24"/>
        <v>0</v>
      </c>
      <c r="AJ64" s="122">
        <f t="shared" ref="AJ64:BO64" si="25">AJ46+AJ45+AJ49+AJ51+AJ52+AJ53+AJ47+AJ54+AJ55+AJ57+AJ58+AJ50+AJ59+AJ48+AJ61+AJ56</f>
        <v>0</v>
      </c>
      <c r="AK64" s="122">
        <f t="shared" si="25"/>
        <v>0</v>
      </c>
      <c r="AL64" s="122">
        <f t="shared" si="25"/>
        <v>1644</v>
      </c>
      <c r="AM64" s="122">
        <f t="shared" si="25"/>
        <v>0</v>
      </c>
      <c r="AN64" s="122">
        <f t="shared" si="25"/>
        <v>0</v>
      </c>
      <c r="AO64" s="122">
        <f t="shared" si="25"/>
        <v>0</v>
      </c>
      <c r="AP64" s="122">
        <f t="shared" si="25"/>
        <v>0</v>
      </c>
      <c r="AQ64" s="122">
        <f t="shared" si="25"/>
        <v>1940</v>
      </c>
      <c r="AR64" s="122">
        <f t="shared" si="25"/>
        <v>0</v>
      </c>
      <c r="AS64" s="122">
        <f t="shared" si="25"/>
        <v>0</v>
      </c>
      <c r="AT64" s="122">
        <f t="shared" si="25"/>
        <v>0</v>
      </c>
      <c r="AU64" s="122">
        <f t="shared" si="25"/>
        <v>1930</v>
      </c>
      <c r="AV64" s="122">
        <f t="shared" si="25"/>
        <v>0</v>
      </c>
      <c r="AW64" s="122">
        <f t="shared" si="25"/>
        <v>0</v>
      </c>
      <c r="AX64" s="122">
        <f t="shared" si="25"/>
        <v>0</v>
      </c>
      <c r="AY64" s="122">
        <f t="shared" si="25"/>
        <v>1920</v>
      </c>
      <c r="AZ64" s="122">
        <f t="shared" si="25"/>
        <v>0</v>
      </c>
      <c r="BA64" s="122">
        <f t="shared" si="25"/>
        <v>0</v>
      </c>
      <c r="BB64" s="122">
        <f t="shared" si="25"/>
        <v>0</v>
      </c>
      <c r="BC64" s="122">
        <f t="shared" si="25"/>
        <v>0</v>
      </c>
      <c r="BD64" s="122">
        <f t="shared" si="25"/>
        <v>644</v>
      </c>
      <c r="BE64" s="122">
        <f t="shared" si="25"/>
        <v>0</v>
      </c>
      <c r="BF64" s="122">
        <f t="shared" si="25"/>
        <v>0</v>
      </c>
      <c r="BG64" s="122">
        <f t="shared" si="25"/>
        <v>0</v>
      </c>
      <c r="BH64" s="122">
        <f t="shared" si="25"/>
        <v>642</v>
      </c>
      <c r="BI64" s="122">
        <f t="shared" si="25"/>
        <v>0</v>
      </c>
      <c r="BJ64" s="122">
        <f t="shared" si="25"/>
        <v>0</v>
      </c>
      <c r="BK64" s="122">
        <f t="shared" si="25"/>
        <v>0</v>
      </c>
      <c r="BL64" s="122">
        <f t="shared" si="25"/>
        <v>636</v>
      </c>
      <c r="BM64" s="122">
        <f t="shared" si="25"/>
        <v>0</v>
      </c>
      <c r="BN64" s="122">
        <f t="shared" si="25"/>
        <v>0</v>
      </c>
      <c r="BO64" s="122">
        <f t="shared" si="25"/>
        <v>0</v>
      </c>
      <c r="BP64" s="98"/>
    </row>
    <row r="65" spans="1:68" ht="25.5" hidden="1">
      <c r="A65" s="99" t="s">
        <v>198</v>
      </c>
      <c r="B65" s="113"/>
      <c r="C65" s="122">
        <f t="shared" ref="C65:AI65" si="26">C42+C43+C44</f>
        <v>20</v>
      </c>
      <c r="D65" s="122">
        <f t="shared" si="26"/>
        <v>26</v>
      </c>
      <c r="E65" s="122">
        <f t="shared" si="26"/>
        <v>42</v>
      </c>
      <c r="F65" s="122">
        <f t="shared" si="26"/>
        <v>48</v>
      </c>
      <c r="G65" s="122">
        <f t="shared" si="26"/>
        <v>54</v>
      </c>
      <c r="H65" s="122">
        <f t="shared" si="26"/>
        <v>54</v>
      </c>
      <c r="I65" s="122">
        <f t="shared" si="26"/>
        <v>36</v>
      </c>
      <c r="J65" s="122">
        <f t="shared" si="26"/>
        <v>48</v>
      </c>
      <c r="K65" s="122">
        <f t="shared" si="26"/>
        <v>48</v>
      </c>
      <c r="L65" s="122">
        <f t="shared" si="26"/>
        <v>50</v>
      </c>
      <c r="M65" s="122">
        <f t="shared" si="26"/>
        <v>48</v>
      </c>
      <c r="N65" s="122">
        <f t="shared" si="26"/>
        <v>42</v>
      </c>
      <c r="O65" s="122">
        <f t="shared" si="26"/>
        <v>28</v>
      </c>
      <c r="P65" s="247">
        <f t="shared" si="26"/>
        <v>167</v>
      </c>
      <c r="Q65" s="122">
        <f t="shared" si="26"/>
        <v>0</v>
      </c>
      <c r="R65" s="122">
        <f t="shared" si="26"/>
        <v>0</v>
      </c>
      <c r="S65" s="122">
        <f t="shared" si="26"/>
        <v>0</v>
      </c>
      <c r="T65" s="122">
        <f t="shared" si="26"/>
        <v>167</v>
      </c>
      <c r="U65" s="122"/>
      <c r="V65" s="122">
        <f t="shared" si="26"/>
        <v>0</v>
      </c>
      <c r="W65" s="122">
        <f t="shared" si="26"/>
        <v>0</v>
      </c>
      <c r="X65" s="122">
        <f t="shared" si="26"/>
        <v>0</v>
      </c>
      <c r="Y65" s="122">
        <f t="shared" si="26"/>
        <v>165</v>
      </c>
      <c r="Z65" s="122">
        <f t="shared" si="26"/>
        <v>0</v>
      </c>
      <c r="AA65" s="122">
        <f t="shared" si="26"/>
        <v>0</v>
      </c>
      <c r="AB65" s="122">
        <f t="shared" si="26"/>
        <v>0</v>
      </c>
      <c r="AC65" s="122">
        <f t="shared" si="26"/>
        <v>0</v>
      </c>
      <c r="AD65" s="122">
        <f t="shared" si="26"/>
        <v>152</v>
      </c>
      <c r="AE65" s="122">
        <f t="shared" si="26"/>
        <v>0</v>
      </c>
      <c r="AF65" s="122">
        <f t="shared" si="26"/>
        <v>0</v>
      </c>
      <c r="AG65" s="122">
        <f t="shared" si="26"/>
        <v>0</v>
      </c>
      <c r="AH65" s="122">
        <f t="shared" si="26"/>
        <v>152</v>
      </c>
      <c r="AI65" s="122">
        <f t="shared" si="26"/>
        <v>0</v>
      </c>
      <c r="AJ65" s="122">
        <f t="shared" ref="AJ65:BO65" si="27">AJ42+AJ43+AJ44</f>
        <v>0</v>
      </c>
      <c r="AK65" s="122">
        <f t="shared" si="27"/>
        <v>0</v>
      </c>
      <c r="AL65" s="122">
        <f t="shared" si="27"/>
        <v>151</v>
      </c>
      <c r="AM65" s="122">
        <f t="shared" si="27"/>
        <v>0</v>
      </c>
      <c r="AN65" s="122">
        <f t="shared" si="27"/>
        <v>0</v>
      </c>
      <c r="AO65" s="122">
        <f t="shared" si="27"/>
        <v>0</v>
      </c>
      <c r="AP65" s="122">
        <f t="shared" si="27"/>
        <v>0</v>
      </c>
      <c r="AQ65" s="122">
        <f t="shared" si="27"/>
        <v>185</v>
      </c>
      <c r="AR65" s="122">
        <f t="shared" si="27"/>
        <v>0</v>
      </c>
      <c r="AS65" s="122">
        <f t="shared" si="27"/>
        <v>0</v>
      </c>
      <c r="AT65" s="122">
        <f t="shared" si="27"/>
        <v>0</v>
      </c>
      <c r="AU65" s="122">
        <f t="shared" si="27"/>
        <v>185</v>
      </c>
      <c r="AV65" s="122">
        <f t="shared" si="27"/>
        <v>0</v>
      </c>
      <c r="AW65" s="122">
        <f t="shared" si="27"/>
        <v>0</v>
      </c>
      <c r="AX65" s="122">
        <f t="shared" si="27"/>
        <v>0</v>
      </c>
      <c r="AY65" s="122">
        <f t="shared" si="27"/>
        <v>184</v>
      </c>
      <c r="AZ65" s="122">
        <f t="shared" si="27"/>
        <v>0</v>
      </c>
      <c r="BA65" s="122">
        <f t="shared" si="27"/>
        <v>0</v>
      </c>
      <c r="BB65" s="122">
        <f t="shared" si="27"/>
        <v>0</v>
      </c>
      <c r="BC65" s="122">
        <f t="shared" si="27"/>
        <v>0</v>
      </c>
      <c r="BD65" s="122">
        <f t="shared" si="27"/>
        <v>186</v>
      </c>
      <c r="BE65" s="122">
        <f t="shared" si="27"/>
        <v>0</v>
      </c>
      <c r="BF65" s="122">
        <f t="shared" si="27"/>
        <v>0</v>
      </c>
      <c r="BG65" s="122">
        <f t="shared" si="27"/>
        <v>0</v>
      </c>
      <c r="BH65" s="122">
        <f t="shared" si="27"/>
        <v>185</v>
      </c>
      <c r="BI65" s="122">
        <f t="shared" si="27"/>
        <v>0</v>
      </c>
      <c r="BJ65" s="122">
        <f t="shared" si="27"/>
        <v>0</v>
      </c>
      <c r="BK65" s="122">
        <f t="shared" si="27"/>
        <v>0</v>
      </c>
      <c r="BL65" s="122">
        <f t="shared" si="27"/>
        <v>184</v>
      </c>
      <c r="BM65" s="122">
        <f t="shared" si="27"/>
        <v>0</v>
      </c>
      <c r="BN65" s="122">
        <f t="shared" si="27"/>
        <v>0</v>
      </c>
      <c r="BO65" s="122">
        <f t="shared" si="27"/>
        <v>0</v>
      </c>
      <c r="BP65" s="98"/>
    </row>
    <row r="66" spans="1:68" ht="15" hidden="1">
      <c r="A66" s="114"/>
      <c r="B66" s="115" t="s">
        <v>199</v>
      </c>
      <c r="C66" s="112">
        <f t="shared" ref="C66:BO66" si="28">SUM(C62:C65)</f>
        <v>193</v>
      </c>
      <c r="D66" s="112">
        <f t="shared" si="28"/>
        <v>308</v>
      </c>
      <c r="E66" s="112">
        <f t="shared" si="28"/>
        <v>578</v>
      </c>
      <c r="F66" s="112">
        <f t="shared" si="28"/>
        <v>597</v>
      </c>
      <c r="G66" s="112">
        <f t="shared" si="28"/>
        <v>615</v>
      </c>
      <c r="H66" s="313">
        <f t="shared" si="28"/>
        <v>608</v>
      </c>
      <c r="I66" s="112">
        <f t="shared" si="28"/>
        <v>537</v>
      </c>
      <c r="J66" s="112">
        <f t="shared" si="28"/>
        <v>594</v>
      </c>
      <c r="K66" s="112">
        <f t="shared" si="28"/>
        <v>600</v>
      </c>
      <c r="L66" s="112">
        <f t="shared" si="28"/>
        <v>577</v>
      </c>
      <c r="M66" s="112">
        <f t="shared" si="28"/>
        <v>579</v>
      </c>
      <c r="N66" s="112">
        <f t="shared" si="28"/>
        <v>536</v>
      </c>
      <c r="O66" s="112">
        <f t="shared" si="28"/>
        <v>400</v>
      </c>
      <c r="P66" s="248">
        <f t="shared" si="28"/>
        <v>2138</v>
      </c>
      <c r="Q66" s="112">
        <f t="shared" si="28"/>
        <v>0</v>
      </c>
      <c r="R66" s="112">
        <f t="shared" si="28"/>
        <v>0</v>
      </c>
      <c r="S66" s="112">
        <f t="shared" si="28"/>
        <v>4</v>
      </c>
      <c r="T66" s="112">
        <f t="shared" si="28"/>
        <v>2119</v>
      </c>
      <c r="U66" s="292"/>
      <c r="V66" s="112">
        <f t="shared" si="28"/>
        <v>0</v>
      </c>
      <c r="W66" s="112">
        <f t="shared" si="28"/>
        <v>0</v>
      </c>
      <c r="X66" s="112">
        <f t="shared" si="28"/>
        <v>0</v>
      </c>
      <c r="Y66" s="112">
        <f t="shared" si="28"/>
        <v>2121</v>
      </c>
      <c r="Z66" s="112">
        <f t="shared" si="28"/>
        <v>0</v>
      </c>
      <c r="AA66" s="112">
        <f t="shared" si="28"/>
        <v>0</v>
      </c>
      <c r="AB66" s="112">
        <f t="shared" si="28"/>
        <v>0</v>
      </c>
      <c r="AC66" s="112">
        <f t="shared" si="28"/>
        <v>4</v>
      </c>
      <c r="AD66" s="112">
        <f t="shared" si="28"/>
        <v>2168</v>
      </c>
      <c r="AE66" s="112">
        <f t="shared" si="28"/>
        <v>0</v>
      </c>
      <c r="AF66" s="112">
        <f t="shared" si="28"/>
        <v>0</v>
      </c>
      <c r="AG66" s="112">
        <f t="shared" si="28"/>
        <v>0</v>
      </c>
      <c r="AH66" s="112">
        <f t="shared" si="28"/>
        <v>2163</v>
      </c>
      <c r="AI66" s="112">
        <f t="shared" si="28"/>
        <v>0</v>
      </c>
      <c r="AJ66" s="112">
        <f t="shared" si="28"/>
        <v>0</v>
      </c>
      <c r="AK66" s="112">
        <f t="shared" si="28"/>
        <v>0</v>
      </c>
      <c r="AL66" s="112">
        <f t="shared" si="28"/>
        <v>2149</v>
      </c>
      <c r="AM66" s="112">
        <f t="shared" si="28"/>
        <v>0</v>
      </c>
      <c r="AN66" s="112">
        <f t="shared" si="28"/>
        <v>0</v>
      </c>
      <c r="AO66" s="112">
        <f t="shared" si="28"/>
        <v>0</v>
      </c>
      <c r="AP66" s="112">
        <f t="shared" si="28"/>
        <v>0</v>
      </c>
      <c r="AQ66" s="112">
        <f t="shared" si="28"/>
        <v>2564</v>
      </c>
      <c r="AR66" s="112">
        <f t="shared" si="28"/>
        <v>0</v>
      </c>
      <c r="AS66" s="112">
        <f t="shared" si="28"/>
        <v>0</v>
      </c>
      <c r="AT66" s="112">
        <f t="shared" si="28"/>
        <v>0</v>
      </c>
      <c r="AU66" s="112">
        <f t="shared" si="28"/>
        <v>2550</v>
      </c>
      <c r="AV66" s="112">
        <f t="shared" si="28"/>
        <v>0</v>
      </c>
      <c r="AW66" s="112">
        <f t="shared" si="28"/>
        <v>0</v>
      </c>
      <c r="AX66" s="112">
        <f t="shared" si="28"/>
        <v>0</v>
      </c>
      <c r="AY66" s="112">
        <f t="shared" si="28"/>
        <v>2538</v>
      </c>
      <c r="AZ66" s="112">
        <f t="shared" si="28"/>
        <v>0</v>
      </c>
      <c r="BA66" s="112">
        <f t="shared" si="28"/>
        <v>0</v>
      </c>
      <c r="BB66" s="112">
        <f t="shared" si="28"/>
        <v>0</v>
      </c>
      <c r="BC66" s="112">
        <f t="shared" si="28"/>
        <v>0</v>
      </c>
      <c r="BD66" s="112">
        <f t="shared" si="28"/>
        <v>1132</v>
      </c>
      <c r="BE66" s="112">
        <f t="shared" si="28"/>
        <v>0</v>
      </c>
      <c r="BF66" s="112">
        <f t="shared" si="28"/>
        <v>0</v>
      </c>
      <c r="BG66" s="112">
        <f t="shared" si="28"/>
        <v>0</v>
      </c>
      <c r="BH66" s="112">
        <f t="shared" si="28"/>
        <v>1127</v>
      </c>
      <c r="BI66" s="112">
        <f t="shared" si="28"/>
        <v>0</v>
      </c>
      <c r="BJ66" s="112">
        <f t="shared" si="28"/>
        <v>0</v>
      </c>
      <c r="BK66" s="112">
        <f t="shared" si="28"/>
        <v>0</v>
      </c>
      <c r="BL66" s="112">
        <f t="shared" si="28"/>
        <v>1118</v>
      </c>
      <c r="BM66" s="112">
        <f t="shared" si="28"/>
        <v>0</v>
      </c>
      <c r="BN66" s="112">
        <f t="shared" si="28"/>
        <v>0</v>
      </c>
      <c r="BO66" s="112">
        <f t="shared" si="28"/>
        <v>0</v>
      </c>
      <c r="BP66" s="112"/>
    </row>
    <row r="67" spans="1:68" ht="15" hidden="1">
      <c r="A67" s="114"/>
      <c r="B67" s="115"/>
      <c r="C67" s="112"/>
      <c r="D67" s="112"/>
      <c r="E67" s="112"/>
      <c r="F67" s="112"/>
      <c r="G67" s="112"/>
      <c r="H67" s="313"/>
      <c r="I67" s="112"/>
      <c r="J67" s="112"/>
      <c r="K67" s="112"/>
      <c r="L67" s="112"/>
      <c r="M67" s="112"/>
      <c r="N67" s="112"/>
      <c r="O67" s="112"/>
      <c r="P67" s="248"/>
      <c r="Q67" s="112"/>
      <c r="R67" s="112"/>
      <c r="S67" s="112"/>
      <c r="T67" s="112"/>
      <c r="U67" s="292"/>
      <c r="V67" s="112"/>
      <c r="W67" s="112"/>
      <c r="X67" s="112"/>
      <c r="Y67" s="112"/>
      <c r="Z67" s="112"/>
      <c r="AA67" s="112"/>
      <c r="AB67" s="112"/>
      <c r="AC67" s="112"/>
      <c r="AD67" s="112"/>
      <c r="AE67" s="112"/>
      <c r="AF67" s="112"/>
      <c r="AG67" s="112"/>
      <c r="AH67" s="112"/>
      <c r="AI67" s="112"/>
      <c r="AJ67" s="112"/>
      <c r="AK67" s="112"/>
      <c r="AL67" s="112"/>
      <c r="AM67" s="112"/>
      <c r="AN67" s="112"/>
      <c r="AO67" s="112"/>
      <c r="AP67" s="112"/>
      <c r="AQ67" s="112"/>
      <c r="AR67" s="112"/>
      <c r="AS67" s="112"/>
      <c r="AT67" s="112"/>
      <c r="AU67" s="112"/>
      <c r="AV67" s="112"/>
      <c r="AW67" s="112"/>
      <c r="AX67" s="112"/>
      <c r="AY67" s="112"/>
      <c r="AZ67" s="112"/>
      <c r="BA67" s="112"/>
      <c r="BB67" s="112"/>
      <c r="BC67" s="112"/>
      <c r="BD67" s="112"/>
      <c r="BE67" s="112"/>
      <c r="BF67" s="112"/>
      <c r="BG67" s="112"/>
      <c r="BH67" s="112"/>
      <c r="BI67" s="112"/>
      <c r="BJ67" s="112"/>
      <c r="BK67" s="112"/>
      <c r="BL67" s="112"/>
      <c r="BM67" s="112"/>
      <c r="BN67" s="112"/>
      <c r="BO67" s="112"/>
      <c r="BP67" s="112"/>
    </row>
    <row r="68" spans="1:68" ht="15" hidden="1">
      <c r="A68" s="114"/>
      <c r="B68" s="115"/>
      <c r="C68" s="112">
        <v>4</v>
      </c>
      <c r="D68" s="112">
        <v>4</v>
      </c>
      <c r="E68" s="112">
        <v>5</v>
      </c>
      <c r="F68" s="112">
        <v>4</v>
      </c>
      <c r="G68" s="112">
        <v>4</v>
      </c>
      <c r="H68" s="313">
        <v>5</v>
      </c>
      <c r="I68" s="112">
        <v>4</v>
      </c>
      <c r="J68" s="112">
        <v>4</v>
      </c>
      <c r="K68" s="112">
        <v>5</v>
      </c>
      <c r="L68" s="112">
        <v>4</v>
      </c>
      <c r="M68" s="112">
        <v>4</v>
      </c>
      <c r="N68" s="112">
        <v>5</v>
      </c>
      <c r="O68" s="112"/>
      <c r="P68" s="248"/>
      <c r="Q68" s="112"/>
      <c r="R68" s="112"/>
      <c r="S68" s="112"/>
      <c r="T68" s="112"/>
      <c r="U68" s="292"/>
      <c r="V68" s="112"/>
      <c r="W68" s="112"/>
      <c r="X68" s="112"/>
      <c r="Y68" s="112"/>
      <c r="Z68" s="112"/>
      <c r="AA68" s="112"/>
      <c r="AB68" s="112"/>
      <c r="AC68" s="112"/>
      <c r="AD68" s="112"/>
      <c r="AE68" s="112"/>
      <c r="AF68" s="112"/>
      <c r="AG68" s="112"/>
      <c r="AH68" s="112"/>
      <c r="AI68" s="112"/>
      <c r="AJ68" s="112"/>
      <c r="AK68" s="112"/>
      <c r="AL68" s="112"/>
      <c r="AM68" s="112"/>
      <c r="AN68" s="112"/>
      <c r="AO68" s="112"/>
      <c r="AP68" s="112"/>
      <c r="AQ68" s="112"/>
      <c r="AR68" s="112"/>
      <c r="AS68" s="112"/>
      <c r="AT68" s="112"/>
      <c r="AU68" s="112"/>
      <c r="AV68" s="112"/>
      <c r="AW68" s="112"/>
      <c r="AX68" s="112"/>
      <c r="AY68" s="112"/>
      <c r="AZ68" s="112"/>
      <c r="BA68" s="112"/>
      <c r="BB68" s="112"/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  <c r="BO68" s="112"/>
      <c r="BP68" s="112"/>
    </row>
    <row r="69" spans="1:68" hidden="1">
      <c r="C69" s="29" t="s">
        <v>87</v>
      </c>
      <c r="D69" s="29" t="s">
        <v>88</v>
      </c>
      <c r="E69" s="29" t="s">
        <v>89</v>
      </c>
      <c r="F69" s="29" t="s">
        <v>90</v>
      </c>
      <c r="G69" s="29" t="s">
        <v>14</v>
      </c>
      <c r="H69" s="314" t="s">
        <v>91</v>
      </c>
      <c r="I69" s="29" t="s">
        <v>92</v>
      </c>
      <c r="J69" s="29" t="s">
        <v>93</v>
      </c>
      <c r="K69" s="29" t="s">
        <v>94</v>
      </c>
      <c r="L69" s="29" t="s">
        <v>95</v>
      </c>
      <c r="M69" s="29" t="s">
        <v>96</v>
      </c>
      <c r="N69" s="29" t="s">
        <v>97</v>
      </c>
    </row>
    <row r="70" spans="1:68" hidden="1">
      <c r="B70" s="95" t="s">
        <v>11</v>
      </c>
      <c r="C70" s="29">
        <f t="shared" ref="C70:C94" si="29">SUM(C36:F36)</f>
        <v>12</v>
      </c>
      <c r="D70" s="4">
        <f t="shared" ref="D70:D94" si="30">SUM(G36:J36)</f>
        <v>20</v>
      </c>
      <c r="E70" s="4">
        <f t="shared" ref="E70:E94" si="31">SUM(K36:O36)</f>
        <v>6</v>
      </c>
      <c r="F70" s="4">
        <f t="shared" ref="F70:F93" si="32">SUM(P36)</f>
        <v>20</v>
      </c>
      <c r="G70" s="4">
        <f t="shared" ref="G70:G94" si="33">T36</f>
        <v>19</v>
      </c>
      <c r="H70" s="301">
        <f t="shared" ref="H70:H93" si="34">Y36</f>
        <v>19</v>
      </c>
      <c r="I70" s="4">
        <f t="shared" ref="I70:I94" si="35">AD36</f>
        <v>19</v>
      </c>
      <c r="J70" s="4">
        <f t="shared" ref="J70:J94" si="36">AH36</f>
        <v>19</v>
      </c>
      <c r="K70" s="4">
        <f t="shared" ref="K70:K94" si="37">AL36</f>
        <v>18</v>
      </c>
      <c r="L70" s="4">
        <f t="shared" ref="L70:L94" si="38">AQ36</f>
        <v>25</v>
      </c>
      <c r="M70" s="4">
        <f t="shared" ref="M70:M94" si="39">AU36</f>
        <v>24</v>
      </c>
      <c r="N70" s="4">
        <f t="shared" ref="N70:N94" si="40">AY36</f>
        <v>24</v>
      </c>
    </row>
    <row r="71" spans="1:68" hidden="1">
      <c r="B71" s="95">
        <v>186001515</v>
      </c>
      <c r="C71" s="29">
        <f t="shared" si="29"/>
        <v>0</v>
      </c>
      <c r="D71" s="4">
        <f t="shared" si="30"/>
        <v>10</v>
      </c>
      <c r="E71" s="4">
        <f t="shared" si="31"/>
        <v>14</v>
      </c>
      <c r="F71" s="4">
        <f t="shared" si="32"/>
        <v>7</v>
      </c>
      <c r="G71" s="4">
        <f t="shared" si="33"/>
        <v>6</v>
      </c>
      <c r="H71" s="301">
        <f t="shared" si="34"/>
        <v>6</v>
      </c>
      <c r="I71" s="4">
        <f t="shared" si="35"/>
        <v>7</v>
      </c>
      <c r="J71" s="4">
        <f t="shared" si="36"/>
        <v>6</v>
      </c>
      <c r="K71" s="4">
        <f t="shared" si="37"/>
        <v>6</v>
      </c>
      <c r="L71" s="4">
        <f t="shared" si="38"/>
        <v>7</v>
      </c>
      <c r="M71" s="4">
        <f t="shared" si="39"/>
        <v>6</v>
      </c>
      <c r="N71" s="4">
        <f t="shared" si="40"/>
        <v>6</v>
      </c>
    </row>
    <row r="72" spans="1:68" hidden="1">
      <c r="B72" s="95">
        <v>186001525</v>
      </c>
      <c r="C72" s="29">
        <f t="shared" si="29"/>
        <v>9</v>
      </c>
      <c r="D72" s="4">
        <f t="shared" si="30"/>
        <v>9</v>
      </c>
      <c r="E72" s="4">
        <f t="shared" si="31"/>
        <v>12</v>
      </c>
      <c r="F72" s="4">
        <f t="shared" si="32"/>
        <v>11</v>
      </c>
      <c r="G72" s="4">
        <f t="shared" si="33"/>
        <v>10</v>
      </c>
      <c r="H72" s="301">
        <f t="shared" si="34"/>
        <v>10</v>
      </c>
      <c r="I72" s="4">
        <f t="shared" si="35"/>
        <v>10</v>
      </c>
      <c r="J72" s="4">
        <f t="shared" si="36"/>
        <v>10</v>
      </c>
      <c r="K72" s="4">
        <f t="shared" si="37"/>
        <v>10</v>
      </c>
      <c r="L72" s="4">
        <f t="shared" si="38"/>
        <v>14</v>
      </c>
      <c r="M72" s="4">
        <f t="shared" si="39"/>
        <v>13</v>
      </c>
      <c r="N72" s="4">
        <f t="shared" si="40"/>
        <v>13</v>
      </c>
    </row>
    <row r="73" spans="1:68" hidden="1">
      <c r="B73" s="95">
        <v>186001825</v>
      </c>
      <c r="C73" s="29">
        <f t="shared" si="29"/>
        <v>0</v>
      </c>
      <c r="D73" s="4">
        <f t="shared" si="30"/>
        <v>0</v>
      </c>
      <c r="E73" s="4">
        <f t="shared" si="31"/>
        <v>0</v>
      </c>
      <c r="F73" s="4">
        <f t="shared" si="32"/>
        <v>0</v>
      </c>
      <c r="G73" s="4">
        <f t="shared" si="33"/>
        <v>0</v>
      </c>
      <c r="H73" s="301">
        <f t="shared" si="34"/>
        <v>0</v>
      </c>
      <c r="I73" s="4">
        <f t="shared" si="35"/>
        <v>0</v>
      </c>
      <c r="J73" s="4">
        <f t="shared" si="36"/>
        <v>0</v>
      </c>
      <c r="K73" s="4">
        <f t="shared" si="37"/>
        <v>0</v>
      </c>
      <c r="L73" s="4">
        <f t="shared" si="38"/>
        <v>0</v>
      </c>
      <c r="M73" s="4">
        <f t="shared" si="39"/>
        <v>0</v>
      </c>
      <c r="N73" s="4">
        <f t="shared" si="40"/>
        <v>0</v>
      </c>
    </row>
    <row r="74" spans="1:68" hidden="1">
      <c r="B74" s="95">
        <v>186269505</v>
      </c>
      <c r="C74" s="29">
        <f t="shared" si="29"/>
        <v>53</v>
      </c>
      <c r="D74" s="4">
        <f t="shared" si="30"/>
        <v>47</v>
      </c>
      <c r="E74" s="4">
        <f t="shared" si="31"/>
        <v>53</v>
      </c>
      <c r="F74" s="4">
        <f t="shared" si="32"/>
        <v>54</v>
      </c>
      <c r="G74" s="4">
        <f t="shared" si="33"/>
        <v>54</v>
      </c>
      <c r="H74" s="301">
        <f t="shared" si="34"/>
        <v>54</v>
      </c>
      <c r="I74" s="4">
        <f t="shared" si="35"/>
        <v>55</v>
      </c>
      <c r="J74" s="4">
        <f t="shared" si="36"/>
        <v>55</v>
      </c>
      <c r="K74" s="4">
        <f t="shared" si="37"/>
        <v>54</v>
      </c>
      <c r="L74" s="4">
        <f t="shared" si="38"/>
        <v>67</v>
      </c>
      <c r="M74" s="4">
        <f t="shared" si="39"/>
        <v>67</v>
      </c>
      <c r="N74" s="4">
        <f t="shared" si="40"/>
        <v>66</v>
      </c>
    </row>
    <row r="75" spans="1:68" hidden="1">
      <c r="B75" s="95">
        <v>186269506</v>
      </c>
      <c r="C75" s="29">
        <f t="shared" si="29"/>
        <v>200</v>
      </c>
      <c r="D75" s="4">
        <f t="shared" si="30"/>
        <v>208</v>
      </c>
      <c r="E75" s="4">
        <f t="shared" si="31"/>
        <v>245</v>
      </c>
      <c r="F75" s="4">
        <f t="shared" si="32"/>
        <v>251</v>
      </c>
      <c r="G75" s="4">
        <f t="shared" si="33"/>
        <v>251</v>
      </c>
      <c r="H75" s="301">
        <f t="shared" si="34"/>
        <v>251</v>
      </c>
      <c r="I75" s="4">
        <f t="shared" si="35"/>
        <v>267</v>
      </c>
      <c r="J75" s="4">
        <f t="shared" si="36"/>
        <v>267</v>
      </c>
      <c r="K75" s="4">
        <f t="shared" si="37"/>
        <v>266</v>
      </c>
      <c r="L75" s="4">
        <f t="shared" si="38"/>
        <v>326</v>
      </c>
      <c r="M75" s="4">
        <f t="shared" si="39"/>
        <v>325</v>
      </c>
      <c r="N75" s="4">
        <f t="shared" si="40"/>
        <v>325</v>
      </c>
    </row>
    <row r="76" spans="1:68" hidden="1">
      <c r="B76" s="96">
        <v>186015001</v>
      </c>
      <c r="C76" s="29">
        <f t="shared" si="29"/>
        <v>12</v>
      </c>
      <c r="D76" s="4">
        <f t="shared" si="30"/>
        <v>12</v>
      </c>
      <c r="E76" s="4">
        <f t="shared" si="31"/>
        <v>9</v>
      </c>
      <c r="F76" s="4">
        <f t="shared" si="32"/>
        <v>4</v>
      </c>
      <c r="G76" s="4">
        <f t="shared" si="33"/>
        <v>4</v>
      </c>
      <c r="H76" s="301">
        <f t="shared" si="34"/>
        <v>3</v>
      </c>
      <c r="I76" s="4">
        <f t="shared" si="35"/>
        <v>5</v>
      </c>
      <c r="J76" s="4">
        <f t="shared" si="36"/>
        <v>5</v>
      </c>
      <c r="K76" s="4">
        <f t="shared" si="37"/>
        <v>4</v>
      </c>
      <c r="L76" s="4">
        <f t="shared" si="38"/>
        <v>5</v>
      </c>
      <c r="M76" s="4">
        <f t="shared" si="39"/>
        <v>5</v>
      </c>
      <c r="N76" s="4">
        <f t="shared" si="40"/>
        <v>4</v>
      </c>
    </row>
    <row r="77" spans="1:68" hidden="1">
      <c r="B77" s="96">
        <v>186015018</v>
      </c>
      <c r="C77" s="29">
        <f t="shared" si="29"/>
        <v>0</v>
      </c>
      <c r="D77" s="4">
        <f t="shared" si="30"/>
        <v>0</v>
      </c>
      <c r="E77" s="4">
        <f t="shared" si="31"/>
        <v>0</v>
      </c>
      <c r="F77" s="4">
        <f t="shared" si="32"/>
        <v>0</v>
      </c>
      <c r="G77" s="4">
        <f t="shared" si="33"/>
        <v>0</v>
      </c>
      <c r="H77" s="301">
        <f t="shared" si="34"/>
        <v>0</v>
      </c>
      <c r="I77" s="4">
        <f t="shared" si="35"/>
        <v>0</v>
      </c>
      <c r="J77" s="4">
        <f t="shared" si="36"/>
        <v>0</v>
      </c>
      <c r="K77" s="4">
        <f t="shared" si="37"/>
        <v>0</v>
      </c>
      <c r="L77" s="4">
        <f t="shared" si="38"/>
        <v>0</v>
      </c>
      <c r="M77" s="4">
        <f t="shared" si="39"/>
        <v>0</v>
      </c>
      <c r="N77" s="4">
        <f t="shared" si="40"/>
        <v>0</v>
      </c>
    </row>
    <row r="78" spans="1:68" hidden="1">
      <c r="B78" s="96">
        <v>186015080</v>
      </c>
      <c r="C78" s="29">
        <f t="shared" si="29"/>
        <v>124</v>
      </c>
      <c r="D78" s="4">
        <f t="shared" si="30"/>
        <v>180</v>
      </c>
      <c r="E78" s="4">
        <f t="shared" si="31"/>
        <v>207</v>
      </c>
      <c r="F78" s="4">
        <f t="shared" si="32"/>
        <v>163</v>
      </c>
      <c r="G78" s="4">
        <f t="shared" si="33"/>
        <v>163</v>
      </c>
      <c r="H78" s="301">
        <f t="shared" si="34"/>
        <v>162</v>
      </c>
      <c r="I78" s="4">
        <f t="shared" si="35"/>
        <v>147</v>
      </c>
      <c r="J78" s="4">
        <f t="shared" si="36"/>
        <v>147</v>
      </c>
      <c r="K78" s="4">
        <f t="shared" si="37"/>
        <v>147</v>
      </c>
      <c r="L78" s="4">
        <f t="shared" si="38"/>
        <v>180</v>
      </c>
      <c r="M78" s="4">
        <f t="shared" si="39"/>
        <v>180</v>
      </c>
      <c r="N78" s="4">
        <f t="shared" si="40"/>
        <v>180</v>
      </c>
    </row>
    <row r="79" spans="1:68" hidden="1">
      <c r="B79" s="102">
        <v>186248900</v>
      </c>
      <c r="C79" s="29">
        <f t="shared" si="29"/>
        <v>184</v>
      </c>
      <c r="D79" s="4">
        <f t="shared" si="30"/>
        <v>272</v>
      </c>
      <c r="E79" s="4">
        <f t="shared" si="31"/>
        <v>343</v>
      </c>
      <c r="F79" s="4">
        <f t="shared" si="32"/>
        <v>282</v>
      </c>
      <c r="G79" s="4">
        <f t="shared" si="33"/>
        <v>281</v>
      </c>
      <c r="H79" s="301">
        <f t="shared" si="34"/>
        <v>281</v>
      </c>
      <c r="I79" s="4">
        <f t="shared" si="35"/>
        <v>276</v>
      </c>
      <c r="J79" s="4">
        <f t="shared" si="36"/>
        <v>276</v>
      </c>
      <c r="K79" s="4">
        <f t="shared" si="37"/>
        <v>276</v>
      </c>
      <c r="L79" s="4">
        <f t="shared" si="38"/>
        <v>319</v>
      </c>
      <c r="M79" s="4">
        <f t="shared" si="39"/>
        <v>319</v>
      </c>
      <c r="N79" s="4">
        <f t="shared" si="40"/>
        <v>319</v>
      </c>
    </row>
    <row r="80" spans="1:68" hidden="1">
      <c r="B80" s="102">
        <v>186002487</v>
      </c>
      <c r="C80" s="29">
        <f t="shared" si="29"/>
        <v>12</v>
      </c>
      <c r="D80" s="4">
        <f t="shared" si="30"/>
        <v>24</v>
      </c>
      <c r="E80" s="4">
        <f t="shared" si="31"/>
        <v>18</v>
      </c>
      <c r="F80" s="4">
        <f t="shared" si="32"/>
        <v>24</v>
      </c>
      <c r="G80" s="4">
        <f t="shared" si="33"/>
        <v>23</v>
      </c>
      <c r="H80" s="301">
        <f t="shared" si="34"/>
        <v>23</v>
      </c>
      <c r="I80" s="4">
        <f t="shared" si="35"/>
        <v>28</v>
      </c>
      <c r="J80" s="4">
        <f t="shared" si="36"/>
        <v>28</v>
      </c>
      <c r="K80" s="4">
        <f t="shared" si="37"/>
        <v>27</v>
      </c>
      <c r="L80" s="4">
        <f t="shared" si="38"/>
        <v>24</v>
      </c>
      <c r="M80" s="4">
        <f t="shared" si="39"/>
        <v>23</v>
      </c>
      <c r="N80" s="4">
        <f t="shared" si="40"/>
        <v>23</v>
      </c>
    </row>
    <row r="81" spans="2:14" hidden="1">
      <c r="B81" s="102">
        <v>186015031</v>
      </c>
      <c r="C81" s="29">
        <f t="shared" si="29"/>
        <v>72</v>
      </c>
      <c r="D81" s="4">
        <f t="shared" si="30"/>
        <v>80</v>
      </c>
      <c r="E81" s="4">
        <f t="shared" si="31"/>
        <v>112</v>
      </c>
      <c r="F81" s="4">
        <f t="shared" si="32"/>
        <v>85</v>
      </c>
      <c r="G81" s="4">
        <f t="shared" si="33"/>
        <v>85</v>
      </c>
      <c r="H81" s="301">
        <f t="shared" si="34"/>
        <v>85</v>
      </c>
      <c r="I81" s="4">
        <f t="shared" si="35"/>
        <v>84</v>
      </c>
      <c r="J81" s="4">
        <f t="shared" si="36"/>
        <v>83</v>
      </c>
      <c r="K81" s="4">
        <f t="shared" si="37"/>
        <v>83</v>
      </c>
      <c r="L81" s="4">
        <f t="shared" si="38"/>
        <v>98</v>
      </c>
      <c r="M81" s="4">
        <f t="shared" si="39"/>
        <v>98</v>
      </c>
      <c r="N81" s="4">
        <f t="shared" si="40"/>
        <v>98</v>
      </c>
    </row>
    <row r="82" spans="2:14" hidden="1">
      <c r="B82" s="102">
        <v>186018006</v>
      </c>
      <c r="C82" s="29">
        <f t="shared" si="29"/>
        <v>5</v>
      </c>
      <c r="D82" s="4">
        <f t="shared" si="30"/>
        <v>0</v>
      </c>
      <c r="E82" s="4">
        <f t="shared" si="31"/>
        <v>0</v>
      </c>
      <c r="F82" s="4">
        <f t="shared" si="32"/>
        <v>5</v>
      </c>
      <c r="G82" s="4">
        <f t="shared" si="33"/>
        <v>4</v>
      </c>
      <c r="H82" s="301">
        <f t="shared" si="34"/>
        <v>4</v>
      </c>
      <c r="I82" s="4">
        <f t="shared" si="35"/>
        <v>5</v>
      </c>
      <c r="J82" s="4">
        <f t="shared" si="36"/>
        <v>5</v>
      </c>
      <c r="K82" s="4">
        <f t="shared" si="37"/>
        <v>5</v>
      </c>
      <c r="L82" s="4">
        <f t="shared" si="38"/>
        <v>6</v>
      </c>
      <c r="M82" s="4">
        <f t="shared" si="39"/>
        <v>6</v>
      </c>
      <c r="N82" s="4">
        <f t="shared" si="40"/>
        <v>5</v>
      </c>
    </row>
    <row r="83" spans="2:14" hidden="1">
      <c r="B83" s="102">
        <v>186017002</v>
      </c>
      <c r="C83" s="29">
        <f t="shared" si="29"/>
        <v>40</v>
      </c>
      <c r="D83" s="4">
        <f t="shared" si="30"/>
        <v>73</v>
      </c>
      <c r="E83" s="4">
        <f t="shared" si="31"/>
        <v>32</v>
      </c>
      <c r="F83" s="4">
        <f t="shared" si="32"/>
        <v>32</v>
      </c>
      <c r="G83" s="4">
        <f t="shared" si="33"/>
        <v>31</v>
      </c>
      <c r="H83" s="301">
        <f t="shared" si="34"/>
        <v>31</v>
      </c>
      <c r="I83" s="4">
        <f t="shared" si="35"/>
        <v>26</v>
      </c>
      <c r="J83" s="4">
        <f t="shared" si="36"/>
        <v>25</v>
      </c>
      <c r="K83" s="4">
        <f t="shared" si="37"/>
        <v>25</v>
      </c>
      <c r="L83" s="4">
        <f t="shared" si="38"/>
        <v>32</v>
      </c>
      <c r="M83" s="4">
        <f t="shared" si="39"/>
        <v>31</v>
      </c>
      <c r="N83" s="4">
        <f t="shared" si="40"/>
        <v>31</v>
      </c>
    </row>
    <row r="84" spans="2:14" hidden="1">
      <c r="B84" s="102">
        <v>186017012</v>
      </c>
      <c r="C84" s="29">
        <f t="shared" si="29"/>
        <v>0</v>
      </c>
      <c r="D84" s="4">
        <f t="shared" si="30"/>
        <v>7</v>
      </c>
      <c r="E84" s="4">
        <f t="shared" si="31"/>
        <v>0</v>
      </c>
      <c r="F84" s="4">
        <f t="shared" si="32"/>
        <v>3</v>
      </c>
      <c r="G84" s="4">
        <f t="shared" si="33"/>
        <v>3</v>
      </c>
      <c r="H84" s="301">
        <f t="shared" si="34"/>
        <v>2</v>
      </c>
      <c r="I84" s="4">
        <f t="shared" si="35"/>
        <v>4</v>
      </c>
      <c r="J84" s="4">
        <f t="shared" si="36"/>
        <v>3</v>
      </c>
      <c r="K84" s="4">
        <f t="shared" si="37"/>
        <v>3</v>
      </c>
      <c r="L84" s="4">
        <f t="shared" si="38"/>
        <v>4</v>
      </c>
      <c r="M84" s="4">
        <f t="shared" si="39"/>
        <v>4</v>
      </c>
      <c r="N84" s="4">
        <f t="shared" si="40"/>
        <v>4</v>
      </c>
    </row>
    <row r="85" spans="2:14" hidden="1">
      <c r="B85" s="95">
        <v>186002998</v>
      </c>
      <c r="C85" s="29">
        <f t="shared" si="29"/>
        <v>16</v>
      </c>
      <c r="D85" s="4">
        <f t="shared" si="30"/>
        <v>8</v>
      </c>
      <c r="E85" s="4">
        <f t="shared" si="31"/>
        <v>14</v>
      </c>
      <c r="F85" s="4">
        <f t="shared" si="32"/>
        <v>17</v>
      </c>
      <c r="G85" s="4">
        <f t="shared" si="33"/>
        <v>16</v>
      </c>
      <c r="H85" s="301">
        <f t="shared" si="34"/>
        <v>16</v>
      </c>
      <c r="I85" s="4">
        <f t="shared" si="35"/>
        <v>17</v>
      </c>
      <c r="J85" s="4">
        <f t="shared" si="36"/>
        <v>16</v>
      </c>
      <c r="K85" s="4">
        <f t="shared" si="37"/>
        <v>16</v>
      </c>
      <c r="L85" s="4">
        <f t="shared" si="38"/>
        <v>22</v>
      </c>
      <c r="M85" s="4">
        <f t="shared" si="39"/>
        <v>22</v>
      </c>
      <c r="N85" s="4">
        <f t="shared" si="40"/>
        <v>22</v>
      </c>
    </row>
    <row r="86" spans="2:14" hidden="1">
      <c r="B86" s="95">
        <v>186299800</v>
      </c>
      <c r="C86" s="29">
        <f t="shared" si="29"/>
        <v>148</v>
      </c>
      <c r="D86" s="4">
        <f t="shared" si="30"/>
        <v>262</v>
      </c>
      <c r="E86" s="4">
        <f t="shared" si="31"/>
        <v>312</v>
      </c>
      <c r="F86" s="4">
        <f t="shared" si="32"/>
        <v>161</v>
      </c>
      <c r="G86" s="4">
        <f t="shared" si="33"/>
        <v>161</v>
      </c>
      <c r="H86" s="301">
        <f t="shared" si="34"/>
        <v>161</v>
      </c>
      <c r="I86" s="4">
        <f t="shared" si="35"/>
        <v>171</v>
      </c>
      <c r="J86" s="4">
        <f t="shared" si="36"/>
        <v>171</v>
      </c>
      <c r="K86" s="4">
        <f t="shared" si="37"/>
        <v>170</v>
      </c>
      <c r="L86" s="4">
        <f t="shared" si="38"/>
        <v>195</v>
      </c>
      <c r="M86" s="4">
        <f t="shared" si="39"/>
        <v>194</v>
      </c>
      <c r="N86" s="4">
        <f t="shared" si="40"/>
        <v>194</v>
      </c>
    </row>
    <row r="87" spans="2:14" hidden="1">
      <c r="B87" s="95">
        <v>186017003</v>
      </c>
      <c r="C87" s="29">
        <f t="shared" si="29"/>
        <v>24</v>
      </c>
      <c r="D87" s="4">
        <f t="shared" si="30"/>
        <v>53</v>
      </c>
      <c r="E87" s="4">
        <f t="shared" si="31"/>
        <v>80</v>
      </c>
      <c r="F87" s="4">
        <f t="shared" si="32"/>
        <v>33</v>
      </c>
      <c r="G87" s="4">
        <f t="shared" si="33"/>
        <v>32</v>
      </c>
      <c r="H87" s="301">
        <f t="shared" si="34"/>
        <v>32</v>
      </c>
      <c r="I87" s="4">
        <f t="shared" si="35"/>
        <v>27</v>
      </c>
      <c r="J87" s="4">
        <f t="shared" si="36"/>
        <v>26</v>
      </c>
      <c r="K87" s="4">
        <f t="shared" si="37"/>
        <v>26</v>
      </c>
      <c r="L87" s="4">
        <f t="shared" si="38"/>
        <v>33</v>
      </c>
      <c r="M87" s="4">
        <f t="shared" si="39"/>
        <v>33</v>
      </c>
      <c r="N87" s="4">
        <f t="shared" si="40"/>
        <v>32</v>
      </c>
    </row>
    <row r="88" spans="2:14" hidden="1">
      <c r="B88" s="100">
        <v>186015032</v>
      </c>
      <c r="C88" s="29">
        <f t="shared" si="29"/>
        <v>48</v>
      </c>
      <c r="D88" s="4">
        <f t="shared" si="30"/>
        <v>56</v>
      </c>
      <c r="E88" s="4">
        <f t="shared" si="31"/>
        <v>59</v>
      </c>
      <c r="F88" s="4">
        <f t="shared" si="32"/>
        <v>76</v>
      </c>
      <c r="G88" s="4">
        <f t="shared" si="33"/>
        <v>76</v>
      </c>
      <c r="H88" s="301">
        <f t="shared" si="34"/>
        <v>76</v>
      </c>
      <c r="I88" s="4">
        <f t="shared" si="35"/>
        <v>77</v>
      </c>
      <c r="J88" s="4">
        <f t="shared" si="36"/>
        <v>76</v>
      </c>
      <c r="K88" s="4">
        <f t="shared" si="37"/>
        <v>76</v>
      </c>
      <c r="L88" s="4">
        <f t="shared" si="38"/>
        <v>101</v>
      </c>
      <c r="M88" s="4">
        <f t="shared" si="39"/>
        <v>101</v>
      </c>
      <c r="N88" s="4">
        <f t="shared" si="40"/>
        <v>100</v>
      </c>
    </row>
    <row r="89" spans="2:14" hidden="1">
      <c r="B89" s="100">
        <v>186015033</v>
      </c>
      <c r="C89" s="29">
        <f t="shared" si="29"/>
        <v>48</v>
      </c>
      <c r="D89" s="4">
        <f t="shared" si="30"/>
        <v>80</v>
      </c>
      <c r="E89" s="4">
        <f t="shared" si="31"/>
        <v>90</v>
      </c>
      <c r="F89" s="4">
        <f t="shared" si="32"/>
        <v>73</v>
      </c>
      <c r="G89" s="4">
        <f t="shared" si="33"/>
        <v>73</v>
      </c>
      <c r="H89" s="301">
        <f t="shared" si="34"/>
        <v>72</v>
      </c>
      <c r="I89" s="4">
        <f t="shared" si="35"/>
        <v>92</v>
      </c>
      <c r="J89" s="4">
        <f t="shared" si="36"/>
        <v>92</v>
      </c>
      <c r="K89" s="4">
        <f t="shared" si="37"/>
        <v>92</v>
      </c>
      <c r="L89" s="4">
        <f t="shared" si="38"/>
        <v>102</v>
      </c>
      <c r="M89" s="4">
        <f t="shared" si="39"/>
        <v>102</v>
      </c>
      <c r="N89" s="4">
        <f t="shared" si="40"/>
        <v>102</v>
      </c>
    </row>
    <row r="90" spans="2:14" hidden="1">
      <c r="B90" s="100">
        <v>186018007</v>
      </c>
      <c r="C90" s="29">
        <f t="shared" si="29"/>
        <v>10</v>
      </c>
      <c r="D90" s="4">
        <f t="shared" si="30"/>
        <v>0</v>
      </c>
      <c r="E90" s="4">
        <f t="shared" si="31"/>
        <v>0</v>
      </c>
      <c r="F90" s="4">
        <f t="shared" si="32"/>
        <v>8</v>
      </c>
      <c r="G90" s="4">
        <f t="shared" si="33"/>
        <v>8</v>
      </c>
      <c r="H90" s="301">
        <f t="shared" si="34"/>
        <v>8</v>
      </c>
      <c r="I90" s="4">
        <f t="shared" si="35"/>
        <v>9</v>
      </c>
      <c r="J90" s="4">
        <f t="shared" si="36"/>
        <v>9</v>
      </c>
      <c r="K90" s="4">
        <f t="shared" si="37"/>
        <v>9</v>
      </c>
      <c r="L90" s="4">
        <f t="shared" si="38"/>
        <v>10</v>
      </c>
      <c r="M90" s="4">
        <f t="shared" si="39"/>
        <v>10</v>
      </c>
      <c r="N90" s="4">
        <f t="shared" si="40"/>
        <v>10</v>
      </c>
    </row>
    <row r="91" spans="2:14" hidden="1">
      <c r="B91" s="95">
        <v>186015034</v>
      </c>
      <c r="C91" s="29">
        <f t="shared" si="29"/>
        <v>16</v>
      </c>
      <c r="D91" s="4">
        <f t="shared" si="30"/>
        <v>9</v>
      </c>
      <c r="E91" s="4">
        <f t="shared" si="31"/>
        <v>0</v>
      </c>
      <c r="F91" s="4">
        <f t="shared" si="32"/>
        <v>9</v>
      </c>
      <c r="G91" s="4">
        <f t="shared" si="33"/>
        <v>8</v>
      </c>
      <c r="H91" s="301">
        <f t="shared" si="34"/>
        <v>8</v>
      </c>
      <c r="I91" s="4">
        <f t="shared" si="35"/>
        <v>8</v>
      </c>
      <c r="J91" s="4">
        <f t="shared" si="36"/>
        <v>8</v>
      </c>
      <c r="K91" s="4">
        <f t="shared" si="37"/>
        <v>7</v>
      </c>
      <c r="L91" s="4">
        <f t="shared" si="38"/>
        <v>12</v>
      </c>
      <c r="M91" s="4">
        <f t="shared" si="39"/>
        <v>12</v>
      </c>
      <c r="N91" s="4">
        <f t="shared" si="40"/>
        <v>12</v>
      </c>
    </row>
    <row r="92" spans="2:14" hidden="1">
      <c r="B92" s="100">
        <v>186015053</v>
      </c>
      <c r="C92" s="29">
        <f t="shared" si="29"/>
        <v>4</v>
      </c>
      <c r="D92" s="4">
        <f t="shared" si="30"/>
        <v>8</v>
      </c>
      <c r="E92" s="4">
        <f t="shared" si="31"/>
        <v>5</v>
      </c>
      <c r="F92" s="4">
        <f t="shared" si="32"/>
        <v>6</v>
      </c>
      <c r="G92" s="4">
        <f t="shared" si="33"/>
        <v>5</v>
      </c>
      <c r="H92" s="301">
        <f t="shared" si="34"/>
        <v>5</v>
      </c>
      <c r="I92" s="4">
        <f t="shared" si="35"/>
        <v>3</v>
      </c>
      <c r="J92" s="4">
        <f t="shared" si="36"/>
        <v>3</v>
      </c>
      <c r="K92" s="4">
        <f t="shared" si="37"/>
        <v>2</v>
      </c>
      <c r="L92" s="4">
        <f t="shared" si="38"/>
        <v>7</v>
      </c>
      <c r="M92" s="4">
        <f t="shared" si="39"/>
        <v>6</v>
      </c>
      <c r="N92" s="4">
        <f t="shared" si="40"/>
        <v>6</v>
      </c>
    </row>
    <row r="93" spans="2:14" hidden="1">
      <c r="B93" s="95">
        <v>186017013</v>
      </c>
      <c r="C93" s="29">
        <f t="shared" si="29"/>
        <v>0</v>
      </c>
      <c r="D93" s="4">
        <f t="shared" si="30"/>
        <v>0</v>
      </c>
      <c r="E93" s="4">
        <f t="shared" si="31"/>
        <v>0</v>
      </c>
      <c r="F93" s="4">
        <f t="shared" si="32"/>
        <v>0</v>
      </c>
      <c r="G93" s="4">
        <f t="shared" si="33"/>
        <v>0</v>
      </c>
      <c r="H93" s="301">
        <f t="shared" si="34"/>
        <v>0</v>
      </c>
      <c r="I93" s="4">
        <f t="shared" si="35"/>
        <v>2</v>
      </c>
      <c r="J93" s="4">
        <f t="shared" si="36"/>
        <v>2</v>
      </c>
      <c r="K93" s="4">
        <f t="shared" si="37"/>
        <v>1</v>
      </c>
      <c r="L93" s="4">
        <f t="shared" si="38"/>
        <v>3</v>
      </c>
      <c r="M93" s="4">
        <f t="shared" si="39"/>
        <v>2</v>
      </c>
      <c r="N93" s="4">
        <f t="shared" si="40"/>
        <v>2</v>
      </c>
    </row>
    <row r="94" spans="2:14" hidden="1">
      <c r="B94" s="214">
        <v>279001743</v>
      </c>
      <c r="C94" s="29">
        <f t="shared" si="29"/>
        <v>12</v>
      </c>
      <c r="D94" s="4">
        <f t="shared" si="30"/>
        <v>4</v>
      </c>
      <c r="E94" s="4">
        <f t="shared" si="31"/>
        <v>16</v>
      </c>
      <c r="F94" s="215">
        <v>4</v>
      </c>
      <c r="G94" s="4">
        <f t="shared" si="33"/>
        <v>0</v>
      </c>
      <c r="H94" s="315">
        <f>Y60+4</f>
        <v>12</v>
      </c>
      <c r="I94" s="4">
        <f t="shared" si="35"/>
        <v>0</v>
      </c>
      <c r="J94" s="4">
        <f t="shared" si="36"/>
        <v>8</v>
      </c>
      <c r="K94" s="4">
        <f t="shared" si="37"/>
        <v>8</v>
      </c>
      <c r="L94" s="4">
        <f t="shared" si="38"/>
        <v>4</v>
      </c>
      <c r="M94" s="4">
        <f t="shared" si="39"/>
        <v>4</v>
      </c>
      <c r="N94" s="4">
        <f t="shared" si="40"/>
        <v>0</v>
      </c>
    </row>
    <row r="95" spans="2:14" hidden="1">
      <c r="C95" s="29">
        <f t="shared" ref="C95" si="41">SUM(C61:F61)</f>
        <v>639</v>
      </c>
      <c r="D95" s="4">
        <f t="shared" ref="D95" si="42">SUM(G61:J61)</f>
        <v>936</v>
      </c>
      <c r="E95" s="4">
        <f t="shared" ref="E95" si="43">SUM(K61:O61)</f>
        <v>1081</v>
      </c>
      <c r="F95" s="216">
        <f>SUM(P61)+4</f>
        <v>818</v>
      </c>
      <c r="G95" s="4">
        <f t="shared" ref="G95" si="44">T61</f>
        <v>806</v>
      </c>
      <c r="H95" s="316">
        <f>Y61+4</f>
        <v>816</v>
      </c>
      <c r="I95" s="4">
        <f t="shared" ref="I95" si="45">AD61</f>
        <v>829</v>
      </c>
      <c r="J95" s="4">
        <f t="shared" ref="J95" si="46">AH61</f>
        <v>831</v>
      </c>
      <c r="K95" s="4">
        <f t="shared" ref="K95" si="47">AL61</f>
        <v>826</v>
      </c>
      <c r="L95" s="4">
        <f t="shared" ref="L95" si="48">AQ61</f>
        <v>972</v>
      </c>
      <c r="M95" s="4">
        <f t="shared" ref="M95" si="49">AU61</f>
        <v>967</v>
      </c>
      <c r="N95" s="4">
        <f t="shared" ref="N95" si="50">AY61</f>
        <v>960</v>
      </c>
    </row>
    <row r="96" spans="2:14" hidden="1">
      <c r="C96" s="29">
        <f>SUM(C79:C94)</f>
        <v>639</v>
      </c>
      <c r="D96" s="29">
        <f t="shared" ref="D96:N96" si="51">SUM(D79:D94)</f>
        <v>936</v>
      </c>
      <c r="E96" s="29">
        <f t="shared" si="51"/>
        <v>1081</v>
      </c>
      <c r="F96" s="29">
        <f t="shared" si="51"/>
        <v>818</v>
      </c>
      <c r="G96" s="29">
        <f t="shared" si="51"/>
        <v>806</v>
      </c>
      <c r="H96" s="314">
        <f t="shared" si="51"/>
        <v>816</v>
      </c>
      <c r="I96" s="29">
        <f t="shared" si="51"/>
        <v>829</v>
      </c>
      <c r="J96" s="29">
        <f t="shared" si="51"/>
        <v>831</v>
      </c>
      <c r="K96" s="29">
        <f t="shared" si="51"/>
        <v>826</v>
      </c>
      <c r="L96" s="29">
        <f t="shared" si="51"/>
        <v>972</v>
      </c>
      <c r="M96" s="29">
        <f t="shared" si="51"/>
        <v>967</v>
      </c>
      <c r="N96" s="29">
        <f t="shared" si="51"/>
        <v>960</v>
      </c>
    </row>
    <row r="97" spans="2:53" hidden="1">
      <c r="C97" s="29">
        <v>66</v>
      </c>
      <c r="D97" s="4">
        <v>121</v>
      </c>
      <c r="E97" s="4">
        <v>220</v>
      </c>
      <c r="F97" s="4">
        <v>232</v>
      </c>
      <c r="G97" s="4">
        <v>240</v>
      </c>
      <c r="H97" s="301">
        <v>236</v>
      </c>
      <c r="I97" s="4">
        <v>227</v>
      </c>
      <c r="J97" s="4">
        <v>233</v>
      </c>
      <c r="K97" s="4">
        <v>240</v>
      </c>
      <c r="L97" s="4">
        <v>228</v>
      </c>
      <c r="M97" s="4">
        <v>230</v>
      </c>
      <c r="N97" s="4">
        <v>219</v>
      </c>
      <c r="O97" s="4">
        <v>164</v>
      </c>
      <c r="P97" s="237">
        <v>814</v>
      </c>
      <c r="Q97" s="2">
        <v>4</v>
      </c>
      <c r="R97" s="2">
        <v>806</v>
      </c>
      <c r="S97" s="2">
        <v>0</v>
      </c>
      <c r="T97" s="2">
        <v>0</v>
      </c>
      <c r="V97" s="2">
        <v>0</v>
      </c>
      <c r="W97" s="2">
        <v>812</v>
      </c>
      <c r="X97" s="2">
        <v>0</v>
      </c>
      <c r="Y97" s="2">
        <v>0</v>
      </c>
      <c r="Z97" s="2">
        <v>0</v>
      </c>
      <c r="AA97" s="2">
        <v>4</v>
      </c>
      <c r="AB97" s="2">
        <v>829</v>
      </c>
      <c r="AC97" s="2">
        <v>0</v>
      </c>
      <c r="AD97" s="2">
        <v>0</v>
      </c>
      <c r="AE97" s="2">
        <v>0</v>
      </c>
      <c r="AF97" s="2">
        <v>831</v>
      </c>
      <c r="AG97" s="2">
        <v>0</v>
      </c>
      <c r="AH97" s="2">
        <v>0</v>
      </c>
      <c r="AI97" s="2">
        <v>0</v>
      </c>
      <c r="AJ97" s="2">
        <v>826</v>
      </c>
      <c r="AK97" s="2">
        <v>0</v>
      </c>
      <c r="AL97" s="2">
        <v>0</v>
      </c>
      <c r="AM97" s="2">
        <v>0</v>
      </c>
      <c r="AN97" s="2">
        <v>0</v>
      </c>
      <c r="AO97" s="2">
        <v>972</v>
      </c>
      <c r="AP97" s="2">
        <v>0</v>
      </c>
      <c r="AQ97" s="2">
        <v>0</v>
      </c>
      <c r="AR97" s="2">
        <v>0</v>
      </c>
      <c r="AS97" s="2">
        <v>967</v>
      </c>
      <c r="AT97" s="2">
        <v>0</v>
      </c>
      <c r="AU97" s="2">
        <v>0</v>
      </c>
      <c r="AV97" s="2">
        <v>0</v>
      </c>
      <c r="AW97" s="2">
        <v>960</v>
      </c>
      <c r="AX97" s="2">
        <v>0</v>
      </c>
      <c r="AY97" s="2">
        <v>0</v>
      </c>
      <c r="AZ97" s="2">
        <v>0</v>
      </c>
      <c r="BA97" s="2">
        <v>0</v>
      </c>
    </row>
    <row r="98" spans="2:53" hidden="1"/>
    <row r="99" spans="2:53" hidden="1">
      <c r="B99" s="3">
        <v>5031</v>
      </c>
      <c r="C99" s="29">
        <v>72</v>
      </c>
      <c r="D99" s="4">
        <v>80</v>
      </c>
      <c r="E99" s="4">
        <v>112</v>
      </c>
      <c r="F99" s="4">
        <v>85</v>
      </c>
      <c r="G99" s="4">
        <v>85</v>
      </c>
      <c r="H99" s="301">
        <v>85</v>
      </c>
      <c r="I99" s="4">
        <v>84</v>
      </c>
      <c r="J99" s="4">
        <v>83</v>
      </c>
      <c r="K99" s="4">
        <v>83</v>
      </c>
      <c r="L99" s="4">
        <v>98</v>
      </c>
      <c r="M99" s="4">
        <v>98</v>
      </c>
      <c r="N99" s="4">
        <v>98</v>
      </c>
    </row>
    <row r="100" spans="2:53" hidden="1">
      <c r="B100" s="3">
        <v>1743</v>
      </c>
      <c r="C100" s="29">
        <v>12</v>
      </c>
      <c r="D100" s="4">
        <v>4</v>
      </c>
      <c r="E100" s="4">
        <v>16</v>
      </c>
      <c r="F100" s="215">
        <v>4</v>
      </c>
      <c r="G100" s="4">
        <v>0</v>
      </c>
      <c r="H100" s="315">
        <v>12</v>
      </c>
      <c r="I100" s="4">
        <v>0</v>
      </c>
      <c r="J100" s="4">
        <v>8</v>
      </c>
      <c r="K100" s="4">
        <v>8</v>
      </c>
      <c r="L100" s="4">
        <v>4</v>
      </c>
      <c r="M100" s="4">
        <v>4</v>
      </c>
      <c r="N100" s="4">
        <v>0</v>
      </c>
    </row>
    <row r="101" spans="2:53" hidden="1">
      <c r="C101" s="29">
        <f>C99+C100</f>
        <v>84</v>
      </c>
      <c r="D101" s="29">
        <f t="shared" ref="D101:N101" si="52">D99+D100</f>
        <v>84</v>
      </c>
      <c r="E101" s="29">
        <f t="shared" si="52"/>
        <v>128</v>
      </c>
      <c r="F101" s="29">
        <f t="shared" si="52"/>
        <v>89</v>
      </c>
      <c r="G101" s="29">
        <f t="shared" si="52"/>
        <v>85</v>
      </c>
      <c r="H101" s="314">
        <f t="shared" si="52"/>
        <v>97</v>
      </c>
      <c r="I101" s="29">
        <f t="shared" si="52"/>
        <v>84</v>
      </c>
      <c r="J101" s="29">
        <f t="shared" si="52"/>
        <v>91</v>
      </c>
      <c r="K101" s="29">
        <f t="shared" si="52"/>
        <v>91</v>
      </c>
      <c r="L101" s="29">
        <f t="shared" si="52"/>
        <v>102</v>
      </c>
      <c r="M101" s="29">
        <f t="shared" si="52"/>
        <v>102</v>
      </c>
      <c r="N101" s="29">
        <f t="shared" si="52"/>
        <v>98</v>
      </c>
    </row>
    <row r="102" spans="2:53" hidden="1"/>
    <row r="103" spans="2:53" hidden="1"/>
    <row r="104" spans="2:53" ht="25.5">
      <c r="C104" s="31">
        <v>44197</v>
      </c>
      <c r="D104" s="31">
        <v>44228</v>
      </c>
      <c r="E104" s="31">
        <v>44256</v>
      </c>
      <c r="F104" s="31">
        <v>44287</v>
      </c>
      <c r="G104" s="31">
        <v>44317</v>
      </c>
      <c r="H104" s="297">
        <v>44348</v>
      </c>
      <c r="I104" s="31">
        <v>44378</v>
      </c>
      <c r="J104" s="31">
        <v>44409</v>
      </c>
      <c r="K104" s="31">
        <v>44440</v>
      </c>
      <c r="L104" s="31">
        <v>44470</v>
      </c>
      <c r="M104" s="31">
        <v>44501</v>
      </c>
      <c r="N104" s="31">
        <v>44531</v>
      </c>
      <c r="O104" s="25" t="s">
        <v>116</v>
      </c>
      <c r="P104" s="234" t="s">
        <v>117</v>
      </c>
    </row>
    <row r="105" spans="2:53" ht="15">
      <c r="B105" s="101" t="s">
        <v>1</v>
      </c>
      <c r="C105" s="29">
        <f t="shared" ref="C105:N105" si="53">SUM(C2:C5)</f>
        <v>21</v>
      </c>
      <c r="D105" s="29">
        <f t="shared" si="53"/>
        <v>39</v>
      </c>
      <c r="E105" s="29">
        <f t="shared" si="53"/>
        <v>18</v>
      </c>
      <c r="F105" s="29">
        <f t="shared" si="53"/>
        <v>59</v>
      </c>
      <c r="G105" s="29">
        <f t="shared" si="53"/>
        <v>31</v>
      </c>
      <c r="H105" s="314">
        <f t="shared" si="53"/>
        <v>15</v>
      </c>
      <c r="I105" s="29">
        <f t="shared" si="53"/>
        <v>69</v>
      </c>
      <c r="J105" s="29">
        <f t="shared" si="53"/>
        <v>27</v>
      </c>
      <c r="K105" s="29">
        <f t="shared" si="53"/>
        <v>0</v>
      </c>
      <c r="L105" s="29">
        <f t="shared" si="53"/>
        <v>45</v>
      </c>
      <c r="M105" s="29">
        <f t="shared" si="53"/>
        <v>44</v>
      </c>
      <c r="N105" s="29">
        <f t="shared" si="53"/>
        <v>42</v>
      </c>
    </row>
    <row r="106" spans="2:53" ht="15">
      <c r="B106" s="101" t="s">
        <v>6</v>
      </c>
      <c r="C106" s="29">
        <f t="shared" ref="C106:N106" si="54">SUM(C6:C7)</f>
        <v>253</v>
      </c>
      <c r="D106" s="29">
        <f t="shared" si="54"/>
        <v>255</v>
      </c>
      <c r="E106" s="29">
        <f t="shared" si="54"/>
        <v>304</v>
      </c>
      <c r="F106" s="29">
        <f t="shared" si="54"/>
        <v>329</v>
      </c>
      <c r="G106" s="29">
        <f t="shared" si="54"/>
        <v>324</v>
      </c>
      <c r="H106" s="314">
        <f t="shared" si="54"/>
        <v>619</v>
      </c>
      <c r="I106" s="29">
        <f t="shared" si="54"/>
        <v>410</v>
      </c>
      <c r="J106" s="29">
        <f t="shared" si="54"/>
        <v>322</v>
      </c>
      <c r="K106" s="29">
        <f t="shared" si="54"/>
        <v>314</v>
      </c>
      <c r="L106" s="29">
        <f t="shared" si="54"/>
        <v>365</v>
      </c>
      <c r="M106" s="29">
        <f t="shared" si="54"/>
        <v>364</v>
      </c>
      <c r="N106" s="29">
        <f t="shared" si="54"/>
        <v>363</v>
      </c>
    </row>
    <row r="107" spans="2:53" ht="15">
      <c r="B107" s="101" t="s">
        <v>99</v>
      </c>
      <c r="C107" s="29">
        <f t="shared" ref="C107:N107" si="55">SUM(C8:C10)</f>
        <v>136</v>
      </c>
      <c r="D107" s="29">
        <f t="shared" si="55"/>
        <v>192</v>
      </c>
      <c r="E107" s="29">
        <f t="shared" si="55"/>
        <v>243</v>
      </c>
      <c r="F107" s="29">
        <f t="shared" si="55"/>
        <v>186</v>
      </c>
      <c r="G107" s="29">
        <f t="shared" si="55"/>
        <v>144</v>
      </c>
      <c r="H107" s="314">
        <f t="shared" si="55"/>
        <v>180</v>
      </c>
      <c r="I107" s="29">
        <f t="shared" si="55"/>
        <v>288</v>
      </c>
      <c r="J107" s="29">
        <f t="shared" si="55"/>
        <v>150</v>
      </c>
      <c r="K107" s="29">
        <f t="shared" si="55"/>
        <v>160</v>
      </c>
      <c r="L107" s="29">
        <f t="shared" si="55"/>
        <v>181</v>
      </c>
      <c r="M107" s="29">
        <f t="shared" si="55"/>
        <v>181</v>
      </c>
      <c r="N107" s="29">
        <f t="shared" si="55"/>
        <v>180</v>
      </c>
    </row>
    <row r="108" spans="2:53" ht="15">
      <c r="B108" s="101" t="s">
        <v>111</v>
      </c>
      <c r="C108" s="29">
        <f t="shared" ref="C108:N108" si="56">SUM(C11:C17)</f>
        <v>315</v>
      </c>
      <c r="D108" s="29">
        <f t="shared" si="56"/>
        <v>431</v>
      </c>
      <c r="E108" s="29">
        <f t="shared" si="56"/>
        <v>466</v>
      </c>
      <c r="F108" s="29">
        <f t="shared" si="56"/>
        <v>493</v>
      </c>
      <c r="G108" s="29">
        <f t="shared" si="56"/>
        <v>449</v>
      </c>
      <c r="H108" s="314">
        <f t="shared" si="56"/>
        <v>798</v>
      </c>
      <c r="I108" s="29">
        <f t="shared" si="56"/>
        <v>716</v>
      </c>
      <c r="J108" s="29">
        <f t="shared" si="56"/>
        <v>532</v>
      </c>
      <c r="K108" s="29">
        <f t="shared" si="56"/>
        <v>514</v>
      </c>
      <c r="L108" s="29">
        <f t="shared" si="56"/>
        <v>536</v>
      </c>
      <c r="M108" s="29">
        <f t="shared" si="56"/>
        <v>532</v>
      </c>
      <c r="N108" s="29">
        <f t="shared" si="56"/>
        <v>532</v>
      </c>
    </row>
    <row r="109" spans="2:53" ht="15">
      <c r="B109" s="101" t="s">
        <v>241</v>
      </c>
      <c r="C109" s="29">
        <f t="shared" ref="C109:N109" si="57">SUM(C18:C27)</f>
        <v>258</v>
      </c>
      <c r="D109" s="29">
        <f t="shared" si="57"/>
        <v>446</v>
      </c>
      <c r="E109" s="29">
        <f t="shared" si="57"/>
        <v>477</v>
      </c>
      <c r="F109" s="29">
        <f t="shared" si="57"/>
        <v>453</v>
      </c>
      <c r="G109" s="29">
        <f t="shared" si="57"/>
        <v>415</v>
      </c>
      <c r="H109" s="314">
        <f t="shared" si="57"/>
        <v>889</v>
      </c>
      <c r="I109" s="29">
        <f t="shared" si="57"/>
        <v>603</v>
      </c>
      <c r="J109" s="29">
        <f t="shared" si="57"/>
        <v>448</v>
      </c>
      <c r="K109" s="29">
        <f t="shared" si="57"/>
        <v>436</v>
      </c>
      <c r="L109" s="29">
        <f t="shared" si="57"/>
        <v>519</v>
      </c>
      <c r="M109" s="29">
        <f t="shared" si="57"/>
        <v>518</v>
      </c>
      <c r="N109" s="29">
        <f t="shared" si="57"/>
        <v>515</v>
      </c>
    </row>
    <row r="110" spans="2:53" ht="15">
      <c r="B110" s="101" t="s">
        <v>112</v>
      </c>
      <c r="C110" s="29">
        <f>SUM(C108:C109)</f>
        <v>573</v>
      </c>
      <c r="D110" s="29">
        <f t="shared" ref="D110:N110" si="58">SUM(D108:D109)</f>
        <v>877</v>
      </c>
      <c r="E110" s="29">
        <f t="shared" si="58"/>
        <v>943</v>
      </c>
      <c r="F110" s="29">
        <f t="shared" si="58"/>
        <v>946</v>
      </c>
      <c r="G110" s="29">
        <f t="shared" si="58"/>
        <v>864</v>
      </c>
      <c r="H110" s="314">
        <f t="shared" si="58"/>
        <v>1687</v>
      </c>
      <c r="I110" s="29">
        <f t="shared" si="58"/>
        <v>1319</v>
      </c>
      <c r="J110" s="29">
        <f t="shared" si="58"/>
        <v>980</v>
      </c>
      <c r="K110" s="29">
        <f t="shared" si="58"/>
        <v>950</v>
      </c>
      <c r="L110" s="29">
        <f t="shared" si="58"/>
        <v>1055</v>
      </c>
      <c r="M110" s="29">
        <f t="shared" si="58"/>
        <v>1050</v>
      </c>
      <c r="N110" s="29">
        <f t="shared" si="58"/>
        <v>1047</v>
      </c>
    </row>
  </sheetData>
  <customSheetViews>
    <customSheetView guid="{4B7E5220-67E3-4521-8FE5-951AEC6F35E6}">
      <pane xSplit="2" ySplit="1" topLeftCell="C2" activePane="bottomRight" state="frozen"/>
      <selection pane="bottomRight" activeCell="B22" sqref="B22"/>
      <pageMargins left="0.7" right="0.7" top="0.75" bottom="0.75" header="0.3" footer="0.3"/>
      <pageSetup orientation="portrait" r:id="rId1"/>
    </customSheetView>
  </customSheetViews>
  <mergeCells count="21">
    <mergeCell ref="A2:A5"/>
    <mergeCell ref="A6:A7"/>
    <mergeCell ref="A11:A17"/>
    <mergeCell ref="A18:A27"/>
    <mergeCell ref="A8:A10"/>
    <mergeCell ref="A32:B32"/>
    <mergeCell ref="C33:F33"/>
    <mergeCell ref="G33:J33"/>
    <mergeCell ref="K33:O33"/>
    <mergeCell ref="P33:S33"/>
    <mergeCell ref="T33:X33"/>
    <mergeCell ref="Y33:AC33"/>
    <mergeCell ref="AD33:AG33"/>
    <mergeCell ref="AH33:AK33"/>
    <mergeCell ref="AL33:AP33"/>
    <mergeCell ref="BL33:BP33"/>
    <mergeCell ref="AQ33:AT33"/>
    <mergeCell ref="AU33:AX33"/>
    <mergeCell ref="AY33:BC33"/>
    <mergeCell ref="BD33:BG33"/>
    <mergeCell ref="BH33:BK33"/>
  </mergeCells>
  <phoneticPr fontId="31" type="noConversion"/>
  <pageMargins left="0.7" right="0.7" top="0.75" bottom="0.75" header="0.3" footer="0.3"/>
  <pageSetup orientation="portrait" r:id="rId2"/>
  <drawing r:id="rId3"/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B119"/>
  <sheetViews>
    <sheetView showGridLines="0" zoomScaleNormal="100" workbookViewId="0">
      <selection activeCell="G6" sqref="G6"/>
    </sheetView>
  </sheetViews>
  <sheetFormatPr defaultColWidth="7.42578125" defaultRowHeight="15.75"/>
  <cols>
    <col min="1" max="1" width="17.5703125" style="13" bestFit="1" customWidth="1"/>
    <col min="2" max="2" width="9.5703125" style="21" bestFit="1" customWidth="1"/>
    <col min="3" max="3" width="10.140625" style="21" bestFit="1" customWidth="1"/>
    <col min="4" max="4" width="8" style="20" bestFit="1" customWidth="1"/>
    <col min="5" max="5" width="8.42578125" style="20" bestFit="1" customWidth="1"/>
    <col min="6" max="7" width="9" style="20" customWidth="1"/>
    <col min="8" max="8" width="8" style="20" bestFit="1" customWidth="1"/>
    <col min="9" max="10" width="8.42578125" style="20" bestFit="1" customWidth="1"/>
    <col min="11" max="11" width="7.5703125" style="13" bestFit="1" customWidth="1"/>
    <col min="12" max="12" width="10.140625" style="21" bestFit="1" customWidth="1"/>
    <col min="13" max="13" width="10.28515625" style="21" bestFit="1" customWidth="1"/>
    <col min="14" max="20" width="5.7109375" style="20" customWidth="1"/>
    <col min="21" max="16384" width="7.42578125" style="13"/>
  </cols>
  <sheetData>
    <row r="1" spans="1:24">
      <c r="A1" s="354" t="s">
        <v>60</v>
      </c>
      <c r="B1" s="354"/>
      <c r="C1" s="354"/>
      <c r="D1" s="354"/>
      <c r="E1" s="354"/>
      <c r="F1" s="354"/>
      <c r="G1" s="354"/>
      <c r="H1" s="354"/>
      <c r="I1" s="354"/>
      <c r="J1" s="354"/>
      <c r="K1" s="354"/>
      <c r="L1" s="354"/>
      <c r="M1" s="354"/>
      <c r="N1" s="354"/>
      <c r="O1" s="354"/>
      <c r="P1" s="354"/>
      <c r="Q1" s="354"/>
      <c r="R1" s="354"/>
      <c r="S1" s="354"/>
      <c r="T1" s="354"/>
    </row>
    <row r="2" spans="1:24">
      <c r="A2" s="354" t="s">
        <v>184</v>
      </c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54"/>
      <c r="M2" s="354"/>
      <c r="N2" s="354"/>
      <c r="O2" s="354"/>
      <c r="P2" s="354"/>
      <c r="Q2" s="354"/>
      <c r="R2" s="354"/>
      <c r="S2" s="354"/>
      <c r="T2" s="354"/>
    </row>
    <row r="3" spans="1:24" s="19" customFormat="1">
      <c r="A3" s="14"/>
      <c r="B3" s="15" t="s">
        <v>189</v>
      </c>
      <c r="C3" s="16"/>
      <c r="D3" s="17"/>
      <c r="E3" s="17"/>
      <c r="F3" s="17"/>
      <c r="G3" s="17"/>
      <c r="H3" s="17"/>
      <c r="I3" s="17"/>
      <c r="J3" s="17"/>
      <c r="K3" s="18"/>
      <c r="L3" s="16"/>
      <c r="M3" s="16"/>
      <c r="N3" s="17"/>
      <c r="O3" s="17"/>
      <c r="P3" s="17"/>
      <c r="Q3" s="17"/>
      <c r="R3" s="17"/>
      <c r="S3" s="17"/>
      <c r="T3" s="17"/>
    </row>
    <row r="4" spans="1:24" s="9" customFormat="1" ht="12.75">
      <c r="B4" s="11" t="s">
        <v>87</v>
      </c>
      <c r="C4" s="11" t="s">
        <v>88</v>
      </c>
      <c r="D4" s="11" t="s">
        <v>89</v>
      </c>
      <c r="E4" s="11" t="s">
        <v>90</v>
      </c>
      <c r="F4" s="11" t="s">
        <v>14</v>
      </c>
      <c r="G4" s="11" t="s">
        <v>91</v>
      </c>
      <c r="H4" s="11" t="s">
        <v>92</v>
      </c>
      <c r="I4" s="11" t="s">
        <v>93</v>
      </c>
      <c r="J4" s="11" t="s">
        <v>94</v>
      </c>
      <c r="K4" s="11" t="s">
        <v>95</v>
      </c>
      <c r="L4" s="11" t="s">
        <v>96</v>
      </c>
      <c r="M4" s="11" t="s">
        <v>97</v>
      </c>
      <c r="N4" s="10"/>
      <c r="O4" s="10"/>
      <c r="P4" s="10"/>
      <c r="Q4" s="10"/>
      <c r="R4" s="10"/>
      <c r="S4" s="10"/>
      <c r="T4" s="10"/>
    </row>
    <row r="5" spans="1:24" s="1" customFormat="1" ht="12.75">
      <c r="A5" s="6" t="s">
        <v>113</v>
      </c>
      <c r="B5" s="37">
        <v>20</v>
      </c>
      <c r="C5" s="37">
        <f>C6*5-2</f>
        <v>18</v>
      </c>
      <c r="D5" s="37">
        <v>24</v>
      </c>
      <c r="E5" s="37">
        <v>20</v>
      </c>
      <c r="F5" s="37">
        <v>17</v>
      </c>
      <c r="G5" s="37">
        <f t="shared" ref="G5:K5" si="0">G6*5</f>
        <v>25</v>
      </c>
      <c r="H5" s="37">
        <f>H6*5-1</f>
        <v>19</v>
      </c>
      <c r="I5" s="37">
        <f>I6*5-1</f>
        <v>19</v>
      </c>
      <c r="J5" s="37">
        <f t="shared" si="0"/>
        <v>25</v>
      </c>
      <c r="K5" s="37">
        <f t="shared" si="0"/>
        <v>20</v>
      </c>
      <c r="L5" s="37">
        <f>L6*5-1</f>
        <v>19</v>
      </c>
      <c r="M5" s="37">
        <f>M6*5-1</f>
        <v>24</v>
      </c>
      <c r="N5" s="12"/>
      <c r="O5" s="12"/>
      <c r="P5" s="12"/>
      <c r="Q5" s="12"/>
      <c r="R5" s="12"/>
      <c r="S5" s="12"/>
      <c r="T5" s="12"/>
    </row>
    <row r="6" spans="1:24" s="1" customFormat="1" ht="12.75">
      <c r="A6" s="6" t="s">
        <v>122</v>
      </c>
      <c r="B6" s="37">
        <v>4</v>
      </c>
      <c r="C6" s="37">
        <v>4</v>
      </c>
      <c r="D6" s="11">
        <v>5</v>
      </c>
      <c r="E6" s="37">
        <v>4</v>
      </c>
      <c r="F6" s="37">
        <v>4</v>
      </c>
      <c r="G6" s="11">
        <v>5</v>
      </c>
      <c r="H6" s="37">
        <v>4</v>
      </c>
      <c r="I6" s="37">
        <v>4</v>
      </c>
      <c r="J6" s="11">
        <v>5</v>
      </c>
      <c r="K6" s="37">
        <v>4</v>
      </c>
      <c r="L6" s="37">
        <v>4</v>
      </c>
      <c r="M6" s="11">
        <v>5</v>
      </c>
      <c r="N6" s="12"/>
      <c r="O6" s="12"/>
      <c r="P6" s="12"/>
      <c r="Q6" s="12"/>
      <c r="R6" s="12"/>
      <c r="S6" s="12"/>
      <c r="T6" s="12"/>
    </row>
    <row r="7" spans="1:24" s="1" customFormat="1" ht="12.75">
      <c r="A7" s="6" t="s">
        <v>123</v>
      </c>
      <c r="B7" s="38">
        <v>44225</v>
      </c>
      <c r="C7" s="38">
        <v>44253</v>
      </c>
      <c r="D7" s="36">
        <v>44286</v>
      </c>
      <c r="E7" s="36">
        <v>44316</v>
      </c>
      <c r="F7" s="36">
        <v>44344</v>
      </c>
      <c r="G7" s="36">
        <v>44377</v>
      </c>
      <c r="H7" s="36">
        <v>44407</v>
      </c>
      <c r="I7" s="36">
        <v>44435</v>
      </c>
      <c r="J7" s="36">
        <v>44469</v>
      </c>
      <c r="K7" s="36">
        <v>44498</v>
      </c>
      <c r="L7" s="38">
        <v>44526</v>
      </c>
      <c r="M7" s="38">
        <v>44561</v>
      </c>
      <c r="N7" s="12"/>
      <c r="O7" s="12"/>
      <c r="P7" s="12"/>
      <c r="Q7" s="12"/>
      <c r="R7" s="12"/>
      <c r="S7" s="12"/>
      <c r="T7" s="12"/>
    </row>
    <row r="8" spans="1:24" s="1" customFormat="1" ht="12.75">
      <c r="A8" s="6"/>
      <c r="B8" s="33"/>
      <c r="C8" s="33"/>
      <c r="D8" s="32"/>
      <c r="E8" s="32"/>
      <c r="F8" s="32"/>
      <c r="G8" s="32"/>
      <c r="H8" s="32"/>
      <c r="I8" s="32"/>
      <c r="J8" s="32"/>
      <c r="K8" s="34"/>
      <c r="L8" s="35"/>
      <c r="M8" s="35"/>
      <c r="N8" s="12"/>
      <c r="O8" s="12"/>
      <c r="P8" s="12"/>
      <c r="Q8" s="12"/>
      <c r="R8" s="12"/>
      <c r="S8" s="12"/>
      <c r="T8" s="12"/>
    </row>
    <row r="9" spans="1:24" s="1" customFormat="1">
      <c r="A9" s="39"/>
      <c r="B9" s="354" t="s">
        <v>188</v>
      </c>
      <c r="C9" s="354"/>
      <c r="D9" s="354"/>
      <c r="E9" s="354"/>
      <c r="F9" s="354"/>
      <c r="G9" s="354"/>
      <c r="H9" s="354"/>
      <c r="I9" s="354"/>
      <c r="J9" s="354"/>
      <c r="K9" s="354"/>
      <c r="L9" s="354"/>
      <c r="M9" s="354"/>
      <c r="N9" s="354"/>
      <c r="O9" s="354"/>
      <c r="P9" s="354"/>
      <c r="Q9" s="354"/>
      <c r="R9" s="354"/>
      <c r="S9" s="354"/>
      <c r="T9" s="354"/>
      <c r="U9" s="354"/>
      <c r="V9" s="39"/>
      <c r="W9" s="39"/>
      <c r="X9" s="39"/>
    </row>
    <row r="10" spans="1:24" s="1" customFormat="1">
      <c r="A10" s="39"/>
      <c r="B10" s="354" t="s">
        <v>184</v>
      </c>
      <c r="C10" s="354"/>
      <c r="D10" s="354"/>
      <c r="E10" s="354"/>
      <c r="F10" s="354"/>
      <c r="G10" s="354"/>
      <c r="H10" s="354"/>
      <c r="I10" s="354"/>
      <c r="J10" s="354"/>
      <c r="K10" s="354"/>
      <c r="L10" s="354"/>
      <c r="M10" s="354"/>
      <c r="N10" s="354"/>
      <c r="O10" s="354"/>
      <c r="P10" s="354"/>
      <c r="Q10" s="354"/>
      <c r="R10" s="354"/>
      <c r="S10" s="354"/>
      <c r="T10" s="354"/>
      <c r="U10" s="354"/>
      <c r="V10" s="39"/>
      <c r="W10" s="39"/>
      <c r="X10" s="39"/>
    </row>
    <row r="11" spans="1:24" s="1" customFormat="1">
      <c r="A11" s="39"/>
      <c r="B11" s="43">
        <v>2021</v>
      </c>
      <c r="C11" s="44" t="s">
        <v>61</v>
      </c>
      <c r="D11" s="44" t="s">
        <v>62</v>
      </c>
      <c r="E11" s="45" t="s">
        <v>63</v>
      </c>
      <c r="F11" s="45" t="s">
        <v>64</v>
      </c>
      <c r="G11" s="45" t="s">
        <v>65</v>
      </c>
      <c r="H11" s="45" t="s">
        <v>66</v>
      </c>
      <c r="I11" s="45" t="s">
        <v>65</v>
      </c>
      <c r="J11" s="45" t="s">
        <v>67</v>
      </c>
      <c r="K11" s="45" t="s">
        <v>63</v>
      </c>
      <c r="L11" s="43"/>
      <c r="M11" s="44" t="s">
        <v>61</v>
      </c>
      <c r="N11" s="44" t="s">
        <v>62</v>
      </c>
      <c r="O11" s="46" t="s">
        <v>63</v>
      </c>
      <c r="P11" s="46" t="s">
        <v>64</v>
      </c>
      <c r="Q11" s="46" t="s">
        <v>65</v>
      </c>
      <c r="R11" s="46" t="s">
        <v>66</v>
      </c>
      <c r="S11" s="46" t="s">
        <v>65</v>
      </c>
      <c r="T11" s="46" t="s">
        <v>67</v>
      </c>
      <c r="U11" s="47" t="s">
        <v>63</v>
      </c>
      <c r="V11" s="39"/>
      <c r="W11" s="39"/>
      <c r="X11" s="39"/>
    </row>
    <row r="12" spans="1:24" s="1" customFormat="1">
      <c r="A12" s="39"/>
      <c r="B12" s="48"/>
      <c r="C12" s="49"/>
      <c r="D12" s="49"/>
      <c r="E12" s="50"/>
      <c r="F12" s="45"/>
      <c r="G12" s="45"/>
      <c r="H12" s="45"/>
      <c r="I12" s="45"/>
      <c r="J12" s="107">
        <v>1</v>
      </c>
      <c r="K12" s="52">
        <f t="shared" ref="K12:K20" si="1">+J12+1</f>
        <v>2</v>
      </c>
      <c r="L12" s="48"/>
      <c r="M12" s="49">
        <v>1</v>
      </c>
      <c r="N12" s="49">
        <v>27</v>
      </c>
      <c r="O12" s="20">
        <f>K41+1</f>
        <v>4</v>
      </c>
      <c r="P12" s="51">
        <f>O12+1</f>
        <v>5</v>
      </c>
      <c r="Q12" s="20">
        <f t="shared" ref="Q12:U13" si="2">+P12+1</f>
        <v>6</v>
      </c>
      <c r="R12" s="20">
        <f t="shared" si="2"/>
        <v>7</v>
      </c>
      <c r="S12" s="20">
        <f t="shared" si="2"/>
        <v>8</v>
      </c>
      <c r="T12" s="20">
        <f t="shared" si="2"/>
        <v>9</v>
      </c>
      <c r="U12" s="53">
        <f t="shared" si="2"/>
        <v>10</v>
      </c>
      <c r="V12" s="39"/>
      <c r="W12" s="39"/>
      <c r="X12" s="39"/>
    </row>
    <row r="13" spans="1:24" s="1" customFormat="1">
      <c r="A13" s="39"/>
      <c r="B13" s="54" t="s">
        <v>68</v>
      </c>
      <c r="C13" s="49">
        <v>1</v>
      </c>
      <c r="D13" s="49">
        <v>1</v>
      </c>
      <c r="E13" s="20">
        <f>+K12+1</f>
        <v>3</v>
      </c>
      <c r="F13" s="20">
        <f t="shared" ref="F13:J19" si="3">+E13+1</f>
        <v>4</v>
      </c>
      <c r="G13" s="20">
        <f t="shared" si="3"/>
        <v>5</v>
      </c>
      <c r="H13" s="20">
        <f t="shared" si="3"/>
        <v>6</v>
      </c>
      <c r="I13" s="20">
        <f t="shared" si="3"/>
        <v>7</v>
      </c>
      <c r="J13" s="20">
        <f t="shared" si="3"/>
        <v>8</v>
      </c>
      <c r="K13" s="20">
        <f t="shared" si="1"/>
        <v>9</v>
      </c>
      <c r="L13" s="55" t="s">
        <v>69</v>
      </c>
      <c r="M13" s="56">
        <v>2</v>
      </c>
      <c r="N13" s="49">
        <v>28</v>
      </c>
      <c r="O13" s="20">
        <f>+U12+1</f>
        <v>11</v>
      </c>
      <c r="P13" s="40">
        <f>+O13+1</f>
        <v>12</v>
      </c>
      <c r="Q13" s="40">
        <f t="shared" si="2"/>
        <v>13</v>
      </c>
      <c r="R13" s="20">
        <f t="shared" si="2"/>
        <v>14</v>
      </c>
      <c r="S13" s="20">
        <f t="shared" si="2"/>
        <v>15</v>
      </c>
      <c r="T13" s="20">
        <f t="shared" si="2"/>
        <v>16</v>
      </c>
      <c r="U13" s="53">
        <f t="shared" si="2"/>
        <v>17</v>
      </c>
      <c r="V13" s="39"/>
      <c r="W13" s="39"/>
      <c r="X13" s="39"/>
    </row>
    <row r="14" spans="1:24" s="1" customFormat="1">
      <c r="A14" s="39"/>
      <c r="B14" s="57"/>
      <c r="C14" s="49">
        <v>2</v>
      </c>
      <c r="D14" s="49">
        <v>2</v>
      </c>
      <c r="E14" s="20">
        <f>+K13+1</f>
        <v>10</v>
      </c>
      <c r="F14" s="20">
        <f t="shared" si="3"/>
        <v>11</v>
      </c>
      <c r="G14" s="40">
        <f t="shared" si="3"/>
        <v>12</v>
      </c>
      <c r="H14" s="20">
        <f t="shared" si="3"/>
        <v>13</v>
      </c>
      <c r="I14" s="20">
        <f t="shared" si="3"/>
        <v>14</v>
      </c>
      <c r="J14" s="40">
        <f t="shared" si="3"/>
        <v>15</v>
      </c>
      <c r="K14" s="20">
        <f t="shared" si="1"/>
        <v>16</v>
      </c>
      <c r="L14" s="48"/>
      <c r="M14" s="49">
        <v>3</v>
      </c>
      <c r="N14" s="49">
        <v>29</v>
      </c>
      <c r="O14" s="20">
        <f>+U13+1</f>
        <v>18</v>
      </c>
      <c r="P14" s="20">
        <f>+O14+1</f>
        <v>19</v>
      </c>
      <c r="Q14" s="110">
        <f>+P14+1</f>
        <v>20</v>
      </c>
      <c r="R14" s="20">
        <f>+Q14+1</f>
        <v>21</v>
      </c>
      <c r="S14" s="20">
        <f>+R14+1</f>
        <v>22</v>
      </c>
      <c r="T14" s="20">
        <f>+S14+1</f>
        <v>23</v>
      </c>
      <c r="U14" s="53">
        <f>T14+1</f>
        <v>24</v>
      </c>
      <c r="V14" s="39"/>
      <c r="W14" s="39"/>
      <c r="X14" s="39"/>
    </row>
    <row r="15" spans="1:24" s="1" customFormat="1">
      <c r="A15" s="39"/>
      <c r="B15" s="58"/>
      <c r="C15" s="59">
        <v>3</v>
      </c>
      <c r="D15" s="49">
        <v>3</v>
      </c>
      <c r="E15" s="20">
        <f>+K14+1</f>
        <v>17</v>
      </c>
      <c r="F15" s="20">
        <f>E15+1</f>
        <v>18</v>
      </c>
      <c r="G15" s="20">
        <f>F15+1</f>
        <v>19</v>
      </c>
      <c r="H15" s="20">
        <f t="shared" si="3"/>
        <v>20</v>
      </c>
      <c r="I15" s="20">
        <f t="shared" si="3"/>
        <v>21</v>
      </c>
      <c r="J15" s="20">
        <f t="shared" si="3"/>
        <v>22</v>
      </c>
      <c r="K15" s="53">
        <f t="shared" si="1"/>
        <v>23</v>
      </c>
      <c r="L15" s="58"/>
      <c r="M15" s="59">
        <v>4</v>
      </c>
      <c r="N15" s="49">
        <v>30</v>
      </c>
      <c r="O15" s="20">
        <f>U14+1</f>
        <v>25</v>
      </c>
      <c r="P15" s="20">
        <f>O15+1</f>
        <v>26</v>
      </c>
      <c r="Q15" s="20">
        <f>P15+1</f>
        <v>27</v>
      </c>
      <c r="R15" s="20">
        <f>+Q15+1</f>
        <v>28</v>
      </c>
      <c r="S15" s="20">
        <f>+R15+1</f>
        <v>29</v>
      </c>
      <c r="T15" s="20">
        <f>+S15+1</f>
        <v>30</v>
      </c>
      <c r="U15" s="53">
        <f>+T15+1</f>
        <v>31</v>
      </c>
      <c r="V15" s="39"/>
      <c r="W15" s="39"/>
      <c r="X15" s="39"/>
    </row>
    <row r="16" spans="1:24" s="1" customFormat="1">
      <c r="A16" s="39"/>
      <c r="B16" s="103"/>
      <c r="C16" s="61">
        <v>4</v>
      </c>
      <c r="D16" s="61">
        <v>4</v>
      </c>
      <c r="E16" s="62">
        <f>+K15+1</f>
        <v>24</v>
      </c>
      <c r="F16" s="62">
        <f>E16+1</f>
        <v>25</v>
      </c>
      <c r="G16" s="62">
        <f>F16+1</f>
        <v>26</v>
      </c>
      <c r="H16" s="62">
        <f t="shared" si="3"/>
        <v>27</v>
      </c>
      <c r="I16" s="62">
        <f t="shared" si="3"/>
        <v>28</v>
      </c>
      <c r="J16" s="62">
        <f t="shared" si="3"/>
        <v>29</v>
      </c>
      <c r="K16" s="62">
        <f t="shared" si="1"/>
        <v>30</v>
      </c>
      <c r="L16" s="65"/>
      <c r="M16" s="61"/>
      <c r="N16" s="61"/>
      <c r="O16" s="62"/>
      <c r="P16" s="62"/>
      <c r="Q16" s="62"/>
      <c r="R16" s="62"/>
      <c r="S16" s="62"/>
      <c r="T16" s="62"/>
      <c r="U16" s="63"/>
      <c r="V16" s="39"/>
      <c r="W16" s="39"/>
      <c r="X16" s="39"/>
    </row>
    <row r="17" spans="1:24" s="1" customFormat="1">
      <c r="A17" s="39"/>
      <c r="B17" s="48"/>
      <c r="C17" s="49">
        <v>5</v>
      </c>
      <c r="D17" s="49">
        <v>5</v>
      </c>
      <c r="E17" s="20">
        <f>K16+1</f>
        <v>31</v>
      </c>
      <c r="F17" s="20">
        <v>1</v>
      </c>
      <c r="G17" s="20">
        <f>+F17+1</f>
        <v>2</v>
      </c>
      <c r="H17" s="20">
        <f t="shared" si="3"/>
        <v>3</v>
      </c>
      <c r="I17" s="20">
        <f t="shared" si="3"/>
        <v>4</v>
      </c>
      <c r="J17" s="20">
        <f t="shared" si="3"/>
        <v>5</v>
      </c>
      <c r="K17" s="20">
        <f t="shared" si="1"/>
        <v>6</v>
      </c>
      <c r="L17" s="48"/>
      <c r="M17" s="49">
        <v>5</v>
      </c>
      <c r="N17" s="49">
        <v>31</v>
      </c>
      <c r="O17" s="20">
        <v>1</v>
      </c>
      <c r="P17" s="20">
        <f t="shared" ref="P17:T19" si="4">+O17+1</f>
        <v>2</v>
      </c>
      <c r="Q17" s="20">
        <f t="shared" si="4"/>
        <v>3</v>
      </c>
      <c r="R17" s="20">
        <f t="shared" si="4"/>
        <v>4</v>
      </c>
      <c r="S17" s="20">
        <f t="shared" si="4"/>
        <v>5</v>
      </c>
      <c r="T17" s="20">
        <f t="shared" si="4"/>
        <v>6</v>
      </c>
      <c r="U17" s="53">
        <f>T17+1</f>
        <v>7</v>
      </c>
      <c r="V17" s="39"/>
      <c r="W17" s="39"/>
      <c r="X17" s="39"/>
    </row>
    <row r="18" spans="1:24" s="1" customFormat="1">
      <c r="A18" s="39"/>
      <c r="B18" s="54" t="s">
        <v>70</v>
      </c>
      <c r="C18" s="49">
        <v>6</v>
      </c>
      <c r="D18" s="49">
        <v>6</v>
      </c>
      <c r="E18" s="20">
        <f>+K17+1</f>
        <v>7</v>
      </c>
      <c r="F18" s="20">
        <f>E18+1</f>
        <v>8</v>
      </c>
      <c r="G18" s="20">
        <f>+F18+1</f>
        <v>9</v>
      </c>
      <c r="H18" s="20">
        <f t="shared" si="3"/>
        <v>10</v>
      </c>
      <c r="I18" s="20">
        <f t="shared" si="3"/>
        <v>11</v>
      </c>
      <c r="J18" s="108">
        <f t="shared" si="3"/>
        <v>12</v>
      </c>
      <c r="K18" s="108">
        <f t="shared" si="1"/>
        <v>13</v>
      </c>
      <c r="L18" s="64" t="s">
        <v>71</v>
      </c>
      <c r="M18" s="49">
        <v>6</v>
      </c>
      <c r="N18" s="49">
        <v>32</v>
      </c>
      <c r="O18" s="20">
        <f>+U17+1</f>
        <v>8</v>
      </c>
      <c r="P18" s="108">
        <f t="shared" si="4"/>
        <v>9</v>
      </c>
      <c r="Q18" s="20">
        <f t="shared" si="4"/>
        <v>10</v>
      </c>
      <c r="R18" s="20">
        <f t="shared" si="4"/>
        <v>11</v>
      </c>
      <c r="S18" s="20">
        <f t="shared" si="4"/>
        <v>12</v>
      </c>
      <c r="T18" s="20">
        <f t="shared" si="4"/>
        <v>13</v>
      </c>
      <c r="U18" s="53">
        <f>+T18+1</f>
        <v>14</v>
      </c>
      <c r="V18" s="39"/>
      <c r="W18" s="39"/>
      <c r="X18" s="39"/>
    </row>
    <row r="19" spans="1:24" s="1" customFormat="1">
      <c r="A19" s="39"/>
      <c r="B19" s="57"/>
      <c r="C19" s="49">
        <v>7</v>
      </c>
      <c r="D19" s="49">
        <v>7</v>
      </c>
      <c r="E19" s="20">
        <f>+K18+1</f>
        <v>14</v>
      </c>
      <c r="F19" s="108">
        <f>+E19+1</f>
        <v>15</v>
      </c>
      <c r="G19" s="20">
        <f>+F19+1</f>
        <v>16</v>
      </c>
      <c r="H19" s="20">
        <f t="shared" si="3"/>
        <v>17</v>
      </c>
      <c r="I19" s="20">
        <f t="shared" si="3"/>
        <v>18</v>
      </c>
      <c r="J19" s="20">
        <f t="shared" si="3"/>
        <v>19</v>
      </c>
      <c r="K19" s="20">
        <f t="shared" si="1"/>
        <v>20</v>
      </c>
      <c r="L19" s="48"/>
      <c r="M19" s="49">
        <v>7</v>
      </c>
      <c r="N19" s="49">
        <v>33</v>
      </c>
      <c r="O19" s="20">
        <f>+U18+1</f>
        <v>15</v>
      </c>
      <c r="P19" s="20">
        <f t="shared" si="4"/>
        <v>16</v>
      </c>
      <c r="Q19" s="20">
        <f t="shared" si="4"/>
        <v>17</v>
      </c>
      <c r="R19" s="20">
        <f t="shared" si="4"/>
        <v>18</v>
      </c>
      <c r="S19" s="20">
        <f t="shared" si="4"/>
        <v>19</v>
      </c>
      <c r="T19" s="20">
        <f t="shared" si="4"/>
        <v>20</v>
      </c>
      <c r="U19" s="53">
        <f>+T19+1</f>
        <v>21</v>
      </c>
      <c r="V19" s="39"/>
      <c r="W19" s="39"/>
      <c r="X19" s="39"/>
    </row>
    <row r="20" spans="1:24" s="1" customFormat="1">
      <c r="A20" s="39"/>
      <c r="B20" s="58"/>
      <c r="C20" s="49">
        <v>8</v>
      </c>
      <c r="D20" s="49">
        <v>8</v>
      </c>
      <c r="E20" s="20">
        <f>K19+1</f>
        <v>21</v>
      </c>
      <c r="F20" s="20">
        <f>E20+1</f>
        <v>22</v>
      </c>
      <c r="G20" s="20">
        <f>F20+1</f>
        <v>23</v>
      </c>
      <c r="H20" s="20">
        <f>G20+1</f>
        <v>24</v>
      </c>
      <c r="I20" s="20">
        <f>+H20+1</f>
        <v>25</v>
      </c>
      <c r="J20" s="20">
        <f>+I20+1</f>
        <v>26</v>
      </c>
      <c r="K20" s="20">
        <f t="shared" si="1"/>
        <v>27</v>
      </c>
      <c r="L20" s="58"/>
      <c r="M20" s="59">
        <v>8</v>
      </c>
      <c r="N20" s="49">
        <v>34</v>
      </c>
      <c r="O20" s="20">
        <f>U19+1</f>
        <v>22</v>
      </c>
      <c r="P20" s="20">
        <f>O20+1</f>
        <v>23</v>
      </c>
      <c r="Q20" s="20">
        <f>+P20+1</f>
        <v>24</v>
      </c>
      <c r="R20" s="20">
        <f>Q20+1</f>
        <v>25</v>
      </c>
      <c r="S20" s="20">
        <f>R20+1</f>
        <v>26</v>
      </c>
      <c r="T20" s="20">
        <f>S20+1</f>
        <v>27</v>
      </c>
      <c r="U20" s="53">
        <f>+T20+1</f>
        <v>28</v>
      </c>
      <c r="V20" s="39"/>
      <c r="W20" s="39"/>
      <c r="X20" s="39"/>
    </row>
    <row r="21" spans="1:24" s="1" customFormat="1">
      <c r="A21" s="39"/>
      <c r="B21" s="65"/>
      <c r="C21" s="61"/>
      <c r="D21" s="61"/>
      <c r="E21" s="62"/>
      <c r="F21" s="62"/>
      <c r="G21" s="62"/>
      <c r="H21" s="62"/>
      <c r="I21" s="62"/>
      <c r="J21" s="62"/>
      <c r="K21" s="62"/>
      <c r="L21" s="65"/>
      <c r="M21" s="61"/>
      <c r="N21" s="61"/>
      <c r="O21" s="62"/>
      <c r="P21" s="62"/>
      <c r="Q21" s="62"/>
      <c r="R21" s="62"/>
      <c r="S21" s="62"/>
      <c r="T21" s="62"/>
      <c r="U21" s="63"/>
      <c r="V21" s="39"/>
      <c r="W21" s="39"/>
      <c r="X21" s="39"/>
    </row>
    <row r="22" spans="1:24" s="1" customFormat="1">
      <c r="A22" s="39"/>
      <c r="B22" s="48"/>
      <c r="C22" s="49">
        <v>9</v>
      </c>
      <c r="D22" s="49">
        <v>9</v>
      </c>
      <c r="E22" s="20">
        <f>K20+1</f>
        <v>28</v>
      </c>
      <c r="F22" s="20">
        <v>1</v>
      </c>
      <c r="G22" s="20">
        <f t="shared" ref="G22:J24" si="5">+F22+1</f>
        <v>2</v>
      </c>
      <c r="H22" s="20">
        <f t="shared" si="5"/>
        <v>3</v>
      </c>
      <c r="I22" s="20">
        <f t="shared" si="5"/>
        <v>4</v>
      </c>
      <c r="J22" s="20">
        <f t="shared" si="5"/>
        <v>5</v>
      </c>
      <c r="K22" s="20">
        <f>J22+1</f>
        <v>6</v>
      </c>
      <c r="L22" s="48"/>
      <c r="M22" s="49">
        <v>9</v>
      </c>
      <c r="N22" s="49">
        <v>35</v>
      </c>
      <c r="O22" s="20">
        <f>U20+1</f>
        <v>29</v>
      </c>
      <c r="P22" s="20">
        <f>O22+1</f>
        <v>30</v>
      </c>
      <c r="Q22" s="20">
        <f>P22+1</f>
        <v>31</v>
      </c>
      <c r="R22" s="20">
        <v>1</v>
      </c>
      <c r="S22" s="20">
        <f t="shared" ref="S22:U30" si="6">+R22+1</f>
        <v>2</v>
      </c>
      <c r="T22" s="20">
        <f t="shared" si="6"/>
        <v>3</v>
      </c>
      <c r="U22" s="53">
        <f>T22+1</f>
        <v>4</v>
      </c>
      <c r="V22" s="39"/>
      <c r="W22" s="39"/>
      <c r="X22" s="39"/>
    </row>
    <row r="23" spans="1:24" s="1" customFormat="1">
      <c r="A23" s="39"/>
      <c r="B23" s="64" t="s">
        <v>72</v>
      </c>
      <c r="C23" s="49">
        <v>10</v>
      </c>
      <c r="D23" s="49">
        <v>10</v>
      </c>
      <c r="E23" s="20">
        <f>+K22+1</f>
        <v>7</v>
      </c>
      <c r="F23" s="20">
        <f>+E23+1</f>
        <v>8</v>
      </c>
      <c r="G23" s="20">
        <f t="shared" si="5"/>
        <v>9</v>
      </c>
      <c r="H23" s="20">
        <f t="shared" si="5"/>
        <v>10</v>
      </c>
      <c r="I23" s="20">
        <f t="shared" si="5"/>
        <v>11</v>
      </c>
      <c r="J23" s="20">
        <f t="shared" si="5"/>
        <v>12</v>
      </c>
      <c r="K23" s="20">
        <f>+J23+1</f>
        <v>13</v>
      </c>
      <c r="L23" s="64" t="s">
        <v>73</v>
      </c>
      <c r="M23" s="49">
        <v>10</v>
      </c>
      <c r="N23" s="49">
        <v>36</v>
      </c>
      <c r="O23" s="20">
        <f>U22+1</f>
        <v>5</v>
      </c>
      <c r="P23" s="51">
        <f t="shared" ref="P23:R26" si="7">+O23+1</f>
        <v>6</v>
      </c>
      <c r="Q23" s="20">
        <f t="shared" si="7"/>
        <v>7</v>
      </c>
      <c r="R23" s="20">
        <f t="shared" si="7"/>
        <v>8</v>
      </c>
      <c r="S23" s="20">
        <f t="shared" si="6"/>
        <v>9</v>
      </c>
      <c r="T23" s="20">
        <f t="shared" si="6"/>
        <v>10</v>
      </c>
      <c r="U23" s="53">
        <f>+T23+1</f>
        <v>11</v>
      </c>
      <c r="V23" s="39"/>
      <c r="W23" s="39"/>
      <c r="X23" s="66"/>
    </row>
    <row r="24" spans="1:24" s="1" customFormat="1">
      <c r="A24" s="39"/>
      <c r="B24" s="57"/>
      <c r="C24" s="49">
        <v>11</v>
      </c>
      <c r="D24" s="49">
        <v>11</v>
      </c>
      <c r="E24" s="20">
        <f>+K23+1</f>
        <v>14</v>
      </c>
      <c r="F24" s="20">
        <f>+E24+1</f>
        <v>15</v>
      </c>
      <c r="G24" s="20">
        <f t="shared" si="5"/>
        <v>16</v>
      </c>
      <c r="H24" s="20">
        <f t="shared" si="5"/>
        <v>17</v>
      </c>
      <c r="I24" s="20">
        <f t="shared" si="5"/>
        <v>18</v>
      </c>
      <c r="J24" s="20">
        <f t="shared" si="5"/>
        <v>19</v>
      </c>
      <c r="K24" s="53">
        <f>+J24+1</f>
        <v>20</v>
      </c>
      <c r="L24" s="39"/>
      <c r="M24" s="49">
        <v>11</v>
      </c>
      <c r="N24" s="49">
        <v>37</v>
      </c>
      <c r="O24" s="20">
        <f>+U23+1</f>
        <v>12</v>
      </c>
      <c r="P24" s="20">
        <f t="shared" si="7"/>
        <v>13</v>
      </c>
      <c r="Q24" s="20">
        <f t="shared" si="7"/>
        <v>14</v>
      </c>
      <c r="R24" s="20">
        <f t="shared" si="7"/>
        <v>15</v>
      </c>
      <c r="S24" s="20">
        <f t="shared" si="6"/>
        <v>16</v>
      </c>
      <c r="T24" s="20">
        <f t="shared" si="6"/>
        <v>17</v>
      </c>
      <c r="U24" s="53">
        <f>+T24+1</f>
        <v>18</v>
      </c>
      <c r="V24" s="39"/>
      <c r="W24" s="39"/>
      <c r="X24" s="66"/>
    </row>
    <row r="25" spans="1:24" s="1" customFormat="1">
      <c r="A25" s="39"/>
      <c r="B25" s="58"/>
      <c r="C25" s="59">
        <v>12</v>
      </c>
      <c r="D25" s="49">
        <v>12</v>
      </c>
      <c r="E25" s="20">
        <f>+K24+1</f>
        <v>21</v>
      </c>
      <c r="F25" s="20">
        <f>+E25+1</f>
        <v>22</v>
      </c>
      <c r="G25" s="20">
        <f>+F25+1</f>
        <v>23</v>
      </c>
      <c r="H25" s="20">
        <f>G25+1</f>
        <v>24</v>
      </c>
      <c r="I25" s="20">
        <f>H25+1</f>
        <v>25</v>
      </c>
      <c r="J25" s="20">
        <f>I25+1</f>
        <v>26</v>
      </c>
      <c r="K25" s="53">
        <f>+J25+1</f>
        <v>27</v>
      </c>
      <c r="L25" s="67"/>
      <c r="M25" s="59">
        <v>12</v>
      </c>
      <c r="N25" s="49">
        <v>38</v>
      </c>
      <c r="O25" s="20">
        <f>+U24+1</f>
        <v>19</v>
      </c>
      <c r="P25" s="20">
        <f t="shared" si="7"/>
        <v>20</v>
      </c>
      <c r="Q25" s="20">
        <f t="shared" si="7"/>
        <v>21</v>
      </c>
      <c r="R25" s="20">
        <f t="shared" si="7"/>
        <v>22</v>
      </c>
      <c r="S25" s="20">
        <f t="shared" si="6"/>
        <v>23</v>
      </c>
      <c r="T25" s="20">
        <f>S25+1</f>
        <v>24</v>
      </c>
      <c r="U25" s="53">
        <f>T25+1</f>
        <v>25</v>
      </c>
      <c r="V25" s="39"/>
      <c r="W25" s="39"/>
      <c r="X25" s="68"/>
    </row>
    <row r="26" spans="1:24" s="1" customFormat="1">
      <c r="A26" s="39"/>
      <c r="B26" s="65"/>
      <c r="C26" s="61">
        <v>13</v>
      </c>
      <c r="D26" s="61">
        <v>13</v>
      </c>
      <c r="E26" s="62">
        <f>+K25+1</f>
        <v>28</v>
      </c>
      <c r="F26" s="62">
        <f>E26+1</f>
        <v>29</v>
      </c>
      <c r="G26" s="62">
        <f>F26+1</f>
        <v>30</v>
      </c>
      <c r="H26" s="62">
        <f>G26+1</f>
        <v>31</v>
      </c>
      <c r="I26" s="62">
        <v>1</v>
      </c>
      <c r="J26" s="109">
        <f>I26+1</f>
        <v>2</v>
      </c>
      <c r="K26" s="62">
        <f>J26+1</f>
        <v>3</v>
      </c>
      <c r="L26" s="65"/>
      <c r="M26" s="61">
        <v>13</v>
      </c>
      <c r="N26" s="61">
        <v>39</v>
      </c>
      <c r="O26" s="62">
        <f>U25+1</f>
        <v>26</v>
      </c>
      <c r="P26" s="62">
        <f t="shared" si="7"/>
        <v>27</v>
      </c>
      <c r="Q26" s="62">
        <f t="shared" si="7"/>
        <v>28</v>
      </c>
      <c r="R26" s="62">
        <f t="shared" si="7"/>
        <v>29</v>
      </c>
      <c r="S26" s="62">
        <f t="shared" si="6"/>
        <v>30</v>
      </c>
      <c r="T26" s="62">
        <v>1</v>
      </c>
      <c r="U26" s="63">
        <f>T26+1</f>
        <v>2</v>
      </c>
      <c r="V26" s="39"/>
      <c r="W26" s="39"/>
      <c r="X26" s="39"/>
    </row>
    <row r="27" spans="1:24" s="1" customFormat="1">
      <c r="A27" s="39"/>
      <c r="B27" s="48"/>
      <c r="C27" s="49">
        <v>1</v>
      </c>
      <c r="D27" s="49">
        <v>14</v>
      </c>
      <c r="E27" s="20">
        <f>K26+1</f>
        <v>4</v>
      </c>
      <c r="F27" s="20">
        <f>E27+1</f>
        <v>5</v>
      </c>
      <c r="G27" s="20">
        <f>F27+1</f>
        <v>6</v>
      </c>
      <c r="H27" s="20">
        <f t="shared" ref="H27:K28" si="8">+G27+1</f>
        <v>7</v>
      </c>
      <c r="I27" s="20">
        <f t="shared" si="8"/>
        <v>8</v>
      </c>
      <c r="J27" s="20">
        <f t="shared" si="8"/>
        <v>9</v>
      </c>
      <c r="K27" s="20">
        <f t="shared" si="8"/>
        <v>10</v>
      </c>
      <c r="L27" s="48"/>
      <c r="M27" s="49">
        <v>1</v>
      </c>
      <c r="N27" s="49">
        <v>40</v>
      </c>
      <c r="O27" s="20">
        <f>U26+1</f>
        <v>3</v>
      </c>
      <c r="P27" s="20">
        <f>O27+1</f>
        <v>4</v>
      </c>
      <c r="Q27" s="20">
        <f>P27+1</f>
        <v>5</v>
      </c>
      <c r="R27" s="20">
        <f>+Q27+1</f>
        <v>6</v>
      </c>
      <c r="S27" s="20">
        <f t="shared" si="6"/>
        <v>7</v>
      </c>
      <c r="T27" s="20">
        <f t="shared" si="6"/>
        <v>8</v>
      </c>
      <c r="U27" s="53">
        <f t="shared" si="6"/>
        <v>9</v>
      </c>
      <c r="V27" s="39"/>
      <c r="W27" s="39"/>
      <c r="X27" s="39"/>
    </row>
    <row r="28" spans="1:24" s="1" customFormat="1">
      <c r="A28" s="39"/>
      <c r="B28" s="64" t="s">
        <v>74</v>
      </c>
      <c r="C28" s="49">
        <v>2</v>
      </c>
      <c r="D28" s="49">
        <v>15</v>
      </c>
      <c r="E28" s="20">
        <f>+K27+1</f>
        <v>11</v>
      </c>
      <c r="F28" s="20">
        <f>+E28+1</f>
        <v>12</v>
      </c>
      <c r="G28" s="40">
        <f>+F28+1</f>
        <v>13</v>
      </c>
      <c r="H28" s="20">
        <f t="shared" si="8"/>
        <v>14</v>
      </c>
      <c r="I28" s="20">
        <f t="shared" si="8"/>
        <v>15</v>
      </c>
      <c r="J28" s="20">
        <f t="shared" si="8"/>
        <v>16</v>
      </c>
      <c r="K28" s="20">
        <f t="shared" si="8"/>
        <v>17</v>
      </c>
      <c r="L28" s="64" t="s">
        <v>75</v>
      </c>
      <c r="M28" s="49">
        <v>2</v>
      </c>
      <c r="N28" s="49">
        <v>41</v>
      </c>
      <c r="O28" s="20">
        <f>+U27+1</f>
        <v>10</v>
      </c>
      <c r="P28" s="20">
        <f>+O28+1</f>
        <v>11</v>
      </c>
      <c r="Q28" s="40">
        <f>+P28+1</f>
        <v>12</v>
      </c>
      <c r="R28" s="20">
        <f>+Q28+1</f>
        <v>13</v>
      </c>
      <c r="S28" s="20">
        <f t="shared" si="6"/>
        <v>14</v>
      </c>
      <c r="T28" s="20">
        <f t="shared" si="6"/>
        <v>15</v>
      </c>
      <c r="U28" s="53">
        <f t="shared" si="6"/>
        <v>16</v>
      </c>
      <c r="V28" s="39"/>
      <c r="W28" s="39"/>
      <c r="X28" s="39"/>
    </row>
    <row r="29" spans="1:24" s="1" customFormat="1">
      <c r="A29" s="39"/>
      <c r="B29" s="48"/>
      <c r="C29" s="49">
        <v>3</v>
      </c>
      <c r="D29" s="49">
        <v>16</v>
      </c>
      <c r="E29" s="20">
        <f>+K28+1</f>
        <v>18</v>
      </c>
      <c r="F29" s="20">
        <f>+E29+1</f>
        <v>19</v>
      </c>
      <c r="G29" s="40">
        <f>+F29+1</f>
        <v>20</v>
      </c>
      <c r="H29" s="20">
        <f>+G29+1</f>
        <v>21</v>
      </c>
      <c r="I29" s="20">
        <f>+H29+1</f>
        <v>22</v>
      </c>
      <c r="J29" s="20">
        <f>I29+1</f>
        <v>23</v>
      </c>
      <c r="K29" s="20">
        <f>J29+1</f>
        <v>24</v>
      </c>
      <c r="L29" s="48"/>
      <c r="M29" s="49">
        <v>3</v>
      </c>
      <c r="N29" s="49">
        <v>42</v>
      </c>
      <c r="O29" s="20">
        <f>+U28+1</f>
        <v>17</v>
      </c>
      <c r="P29" s="20">
        <f>+O29+1</f>
        <v>18</v>
      </c>
      <c r="Q29" s="40">
        <f>+P29+1</f>
        <v>19</v>
      </c>
      <c r="R29" s="20">
        <f>+Q29+1</f>
        <v>20</v>
      </c>
      <c r="S29" s="20">
        <f t="shared" si="6"/>
        <v>21</v>
      </c>
      <c r="T29" s="20">
        <f t="shared" si="6"/>
        <v>22</v>
      </c>
      <c r="U29" s="53">
        <f t="shared" si="6"/>
        <v>23</v>
      </c>
      <c r="V29" s="39"/>
      <c r="W29" s="39"/>
      <c r="X29" s="39"/>
    </row>
    <row r="30" spans="1:24" s="1" customFormat="1">
      <c r="A30" s="39"/>
      <c r="B30" s="58"/>
      <c r="C30" s="59">
        <v>4</v>
      </c>
      <c r="D30" s="49">
        <v>17</v>
      </c>
      <c r="E30" s="20">
        <f>K29+1</f>
        <v>25</v>
      </c>
      <c r="F30" s="20">
        <f>E30+1</f>
        <v>26</v>
      </c>
      <c r="G30" s="20">
        <f>+F30+1</f>
        <v>27</v>
      </c>
      <c r="H30" s="20">
        <f>+G30+1</f>
        <v>28</v>
      </c>
      <c r="I30" s="20">
        <f>+H30+1</f>
        <v>29</v>
      </c>
      <c r="J30" s="20">
        <f>+I30+1</f>
        <v>30</v>
      </c>
      <c r="K30" s="108">
        <v>1</v>
      </c>
      <c r="L30" s="58"/>
      <c r="M30" s="59">
        <v>4</v>
      </c>
      <c r="N30" s="49">
        <v>43</v>
      </c>
      <c r="O30" s="20">
        <f>U29+1</f>
        <v>24</v>
      </c>
      <c r="P30" s="20">
        <f>O30+1</f>
        <v>25</v>
      </c>
      <c r="Q30" s="20">
        <f>P30+1</f>
        <v>26</v>
      </c>
      <c r="R30" s="20">
        <f>Q30+1</f>
        <v>27</v>
      </c>
      <c r="S30" s="20">
        <f t="shared" si="6"/>
        <v>28</v>
      </c>
      <c r="T30" s="20">
        <f t="shared" si="6"/>
        <v>29</v>
      </c>
      <c r="U30" s="53">
        <f t="shared" si="6"/>
        <v>30</v>
      </c>
      <c r="V30" s="39"/>
      <c r="W30" s="39"/>
      <c r="X30" s="39"/>
    </row>
    <row r="31" spans="1:24" s="1" customFormat="1">
      <c r="A31" s="39"/>
      <c r="B31" s="65"/>
      <c r="C31" s="61"/>
      <c r="D31" s="61"/>
      <c r="E31" s="62"/>
      <c r="F31" s="62"/>
      <c r="G31" s="62"/>
      <c r="H31" s="62"/>
      <c r="I31" s="62"/>
      <c r="J31" s="62"/>
      <c r="K31" s="62"/>
      <c r="L31" s="65"/>
      <c r="M31" s="61"/>
      <c r="N31" s="61"/>
      <c r="O31" s="62"/>
      <c r="P31" s="62"/>
      <c r="Q31" s="62"/>
      <c r="R31" s="62"/>
      <c r="S31" s="62"/>
      <c r="T31" s="62"/>
      <c r="U31" s="63"/>
      <c r="V31" s="39"/>
      <c r="W31" s="39"/>
      <c r="X31" s="39"/>
    </row>
    <row r="32" spans="1:24" s="1" customFormat="1">
      <c r="A32" s="39"/>
      <c r="B32" s="48"/>
      <c r="C32" s="49">
        <v>5</v>
      </c>
      <c r="D32" s="49">
        <v>18</v>
      </c>
      <c r="E32" s="20">
        <f>K30+1</f>
        <v>2</v>
      </c>
      <c r="F32" s="108">
        <f t="shared" ref="F32:K32" si="9">E32+1</f>
        <v>3</v>
      </c>
      <c r="G32" s="20">
        <f t="shared" si="9"/>
        <v>4</v>
      </c>
      <c r="H32" s="20">
        <f t="shared" si="9"/>
        <v>5</v>
      </c>
      <c r="I32" s="20">
        <f t="shared" si="9"/>
        <v>6</v>
      </c>
      <c r="J32" s="20">
        <f t="shared" si="9"/>
        <v>7</v>
      </c>
      <c r="K32" s="20">
        <f t="shared" si="9"/>
        <v>8</v>
      </c>
      <c r="L32" s="48"/>
      <c r="M32" s="49">
        <v>5</v>
      </c>
      <c r="N32" s="49">
        <v>44</v>
      </c>
      <c r="O32" s="20">
        <f>U30+1</f>
        <v>31</v>
      </c>
      <c r="P32" s="20">
        <v>1</v>
      </c>
      <c r="Q32" s="20">
        <f t="shared" ref="Q32:R34" si="10">+P32+1</f>
        <v>2</v>
      </c>
      <c r="R32" s="20">
        <f t="shared" si="10"/>
        <v>3</v>
      </c>
      <c r="S32" s="108">
        <f>R32+1</f>
        <v>4</v>
      </c>
      <c r="T32" s="20">
        <f>S32+1</f>
        <v>5</v>
      </c>
      <c r="U32" s="53">
        <f>+T32+1</f>
        <v>6</v>
      </c>
      <c r="V32" s="39"/>
      <c r="W32" s="39"/>
      <c r="X32" s="39"/>
    </row>
    <row r="33" spans="1:24" s="1" customFormat="1">
      <c r="A33" s="39"/>
      <c r="B33" s="64" t="s">
        <v>76</v>
      </c>
      <c r="C33" s="49">
        <v>6</v>
      </c>
      <c r="D33" s="49">
        <v>19</v>
      </c>
      <c r="E33" s="20">
        <f>+K32+1</f>
        <v>9</v>
      </c>
      <c r="F33" s="20">
        <f t="shared" ref="F33:K34" si="11">+E33+1</f>
        <v>10</v>
      </c>
      <c r="G33" s="20">
        <f t="shared" si="11"/>
        <v>11</v>
      </c>
      <c r="H33" s="20">
        <f t="shared" si="11"/>
        <v>12</v>
      </c>
      <c r="I33" s="108">
        <f t="shared" si="11"/>
        <v>13</v>
      </c>
      <c r="J33" s="20">
        <f t="shared" si="11"/>
        <v>14</v>
      </c>
      <c r="K33" s="20">
        <f t="shared" si="11"/>
        <v>15</v>
      </c>
      <c r="L33" s="64" t="s">
        <v>77</v>
      </c>
      <c r="M33" s="49">
        <v>6</v>
      </c>
      <c r="N33" s="49">
        <v>45</v>
      </c>
      <c r="O33" s="20">
        <f>+U32+1</f>
        <v>7</v>
      </c>
      <c r="P33" s="20">
        <f>+O33+1</f>
        <v>8</v>
      </c>
      <c r="Q33" s="20">
        <f t="shared" si="10"/>
        <v>9</v>
      </c>
      <c r="R33" s="20">
        <f t="shared" si="10"/>
        <v>10</v>
      </c>
      <c r="S33" s="20">
        <f>+R33+1</f>
        <v>11</v>
      </c>
      <c r="T33" s="20">
        <f>+S33+1</f>
        <v>12</v>
      </c>
      <c r="U33" s="53">
        <f>+T33+1</f>
        <v>13</v>
      </c>
      <c r="V33" s="39"/>
      <c r="W33" s="39"/>
      <c r="X33" s="39"/>
    </row>
    <row r="34" spans="1:24" s="1" customFormat="1">
      <c r="A34" s="39"/>
      <c r="B34" s="48"/>
      <c r="C34" s="49">
        <v>7</v>
      </c>
      <c r="D34" s="49">
        <v>20</v>
      </c>
      <c r="E34" s="20">
        <f>+K33+1</f>
        <v>16</v>
      </c>
      <c r="F34" s="20">
        <f t="shared" si="11"/>
        <v>17</v>
      </c>
      <c r="G34" s="20">
        <f t="shared" si="11"/>
        <v>18</v>
      </c>
      <c r="H34" s="20">
        <f t="shared" si="11"/>
        <v>19</v>
      </c>
      <c r="I34" s="20">
        <f t="shared" si="11"/>
        <v>20</v>
      </c>
      <c r="J34" s="20">
        <f t="shared" si="11"/>
        <v>21</v>
      </c>
      <c r="K34" s="20">
        <f t="shared" si="11"/>
        <v>22</v>
      </c>
      <c r="L34" s="48"/>
      <c r="M34" s="49">
        <v>7</v>
      </c>
      <c r="N34" s="49">
        <v>46</v>
      </c>
      <c r="O34" s="20">
        <f>+U33+1</f>
        <v>14</v>
      </c>
      <c r="P34" s="20">
        <f>+O34+1</f>
        <v>15</v>
      </c>
      <c r="Q34" s="20">
        <f t="shared" si="10"/>
        <v>16</v>
      </c>
      <c r="R34" s="20">
        <f t="shared" si="10"/>
        <v>17</v>
      </c>
      <c r="S34" s="20">
        <f>+R34+1</f>
        <v>18</v>
      </c>
      <c r="T34" s="20">
        <f>+S34+1</f>
        <v>19</v>
      </c>
      <c r="U34" s="53">
        <f>+T34+1</f>
        <v>20</v>
      </c>
      <c r="V34" s="39"/>
      <c r="W34" s="39"/>
      <c r="X34" s="39"/>
    </row>
    <row r="35" spans="1:24" s="1" customFormat="1">
      <c r="A35" s="39"/>
      <c r="B35" s="58"/>
      <c r="C35" s="59">
        <v>8</v>
      </c>
      <c r="D35" s="49">
        <v>21</v>
      </c>
      <c r="E35" s="20">
        <f>K34+1</f>
        <v>23</v>
      </c>
      <c r="F35" s="20">
        <f>+E35+1</f>
        <v>24</v>
      </c>
      <c r="G35" s="20">
        <f>F35+1</f>
        <v>25</v>
      </c>
      <c r="H35" s="108">
        <f>G35+1</f>
        <v>26</v>
      </c>
      <c r="I35" s="20">
        <f>H35+1</f>
        <v>27</v>
      </c>
      <c r="J35" s="20">
        <f>+I35+1</f>
        <v>28</v>
      </c>
      <c r="K35" s="20">
        <f>+J35+1</f>
        <v>29</v>
      </c>
      <c r="L35" s="58"/>
      <c r="M35" s="59">
        <v>8</v>
      </c>
      <c r="N35" s="49">
        <v>47</v>
      </c>
      <c r="O35" s="20">
        <f>U34+1</f>
        <v>21</v>
      </c>
      <c r="P35" s="20">
        <f>+O35+1</f>
        <v>22</v>
      </c>
      <c r="Q35" s="20">
        <f>+P35+1</f>
        <v>23</v>
      </c>
      <c r="R35" s="20">
        <f>Q35+1</f>
        <v>24</v>
      </c>
      <c r="S35" s="51">
        <f>R35+1</f>
        <v>25</v>
      </c>
      <c r="T35" s="51">
        <f>S35+1</f>
        <v>26</v>
      </c>
      <c r="U35" s="53">
        <f>+T35+1</f>
        <v>27</v>
      </c>
      <c r="V35" s="39"/>
      <c r="W35" s="39"/>
      <c r="X35" s="39"/>
    </row>
    <row r="36" spans="1:24" s="1" customFormat="1">
      <c r="A36" s="39"/>
      <c r="B36" s="65"/>
      <c r="C36" s="61"/>
      <c r="D36" s="61"/>
      <c r="E36" s="62"/>
      <c r="F36" s="62"/>
      <c r="G36" s="62"/>
      <c r="H36" s="62"/>
      <c r="I36" s="62"/>
      <c r="J36" s="62"/>
      <c r="K36" s="62"/>
      <c r="L36" s="65"/>
      <c r="M36" s="61"/>
      <c r="N36" s="61"/>
      <c r="O36" s="62"/>
      <c r="P36" s="62"/>
      <c r="Q36" s="62"/>
      <c r="R36" s="62"/>
      <c r="S36" s="62"/>
      <c r="T36" s="62"/>
      <c r="U36" s="63"/>
      <c r="V36" s="39"/>
      <c r="W36" s="39"/>
      <c r="X36" s="39"/>
    </row>
    <row r="37" spans="1:24" s="1" customFormat="1">
      <c r="A37" s="39"/>
      <c r="B37" s="48"/>
      <c r="C37" s="49">
        <v>9</v>
      </c>
      <c r="D37" s="49">
        <v>22</v>
      </c>
      <c r="E37" s="20">
        <f>+K35+1</f>
        <v>30</v>
      </c>
      <c r="F37" s="51">
        <f>E37+1</f>
        <v>31</v>
      </c>
      <c r="G37" s="20">
        <v>1</v>
      </c>
      <c r="H37" s="20">
        <f>+G37+1</f>
        <v>2</v>
      </c>
      <c r="I37" s="20">
        <f>H37+1</f>
        <v>3</v>
      </c>
      <c r="J37" s="20">
        <f>I37+1</f>
        <v>4</v>
      </c>
      <c r="K37" s="20">
        <f>J37+1</f>
        <v>5</v>
      </c>
      <c r="L37" s="48"/>
      <c r="M37" s="49">
        <v>9</v>
      </c>
      <c r="N37" s="49">
        <v>48</v>
      </c>
      <c r="O37" s="20">
        <f>U35+1</f>
        <v>28</v>
      </c>
      <c r="P37" s="20">
        <f>O37+1</f>
        <v>29</v>
      </c>
      <c r="Q37" s="20">
        <f>P37+1</f>
        <v>30</v>
      </c>
      <c r="R37" s="20">
        <v>1</v>
      </c>
      <c r="S37" s="20">
        <f>R37+1</f>
        <v>2</v>
      </c>
      <c r="T37" s="20">
        <f>S37+1</f>
        <v>3</v>
      </c>
      <c r="U37" s="53">
        <f>T37+1</f>
        <v>4</v>
      </c>
      <c r="V37" s="39"/>
      <c r="W37" s="39"/>
      <c r="X37" s="39"/>
    </row>
    <row r="38" spans="1:24" s="1" customFormat="1">
      <c r="A38" s="39"/>
      <c r="B38" s="64" t="s">
        <v>78</v>
      </c>
      <c r="C38" s="49">
        <v>10</v>
      </c>
      <c r="D38" s="49">
        <v>23</v>
      </c>
      <c r="E38" s="20">
        <f>K37+1</f>
        <v>6</v>
      </c>
      <c r="F38" s="20">
        <f>E38+1</f>
        <v>7</v>
      </c>
      <c r="G38" s="20">
        <f>F38+1</f>
        <v>8</v>
      </c>
      <c r="H38" s="20">
        <f>+G38+1</f>
        <v>9</v>
      </c>
      <c r="I38" s="20">
        <f t="shared" ref="I38:K39" si="12">+H38+1</f>
        <v>10</v>
      </c>
      <c r="J38" s="20">
        <f t="shared" si="12"/>
        <v>11</v>
      </c>
      <c r="K38" s="20">
        <f t="shared" si="12"/>
        <v>12</v>
      </c>
      <c r="L38" s="64" t="s">
        <v>79</v>
      </c>
      <c r="M38" s="49">
        <v>10</v>
      </c>
      <c r="N38" s="49">
        <v>49</v>
      </c>
      <c r="O38" s="20">
        <f>U37+1</f>
        <v>5</v>
      </c>
      <c r="P38" s="20">
        <f t="shared" ref="P38:U39" si="13">+O38+1</f>
        <v>6</v>
      </c>
      <c r="Q38" s="20">
        <f t="shared" si="13"/>
        <v>7</v>
      </c>
      <c r="R38" s="20">
        <f t="shared" si="13"/>
        <v>8</v>
      </c>
      <c r="S38" s="20">
        <f t="shared" si="13"/>
        <v>9</v>
      </c>
      <c r="T38" s="20">
        <f t="shared" si="13"/>
        <v>10</v>
      </c>
      <c r="U38" s="53">
        <f t="shared" si="13"/>
        <v>11</v>
      </c>
      <c r="V38" s="39"/>
      <c r="W38" s="39"/>
      <c r="X38" s="39"/>
    </row>
    <row r="39" spans="1:24" s="1" customFormat="1">
      <c r="A39" s="39"/>
      <c r="B39" s="48"/>
      <c r="C39" s="49">
        <v>11</v>
      </c>
      <c r="D39" s="49">
        <v>24</v>
      </c>
      <c r="E39" s="20">
        <f>+K38+1</f>
        <v>13</v>
      </c>
      <c r="F39" s="20">
        <f>+E39+1</f>
        <v>14</v>
      </c>
      <c r="G39" s="20">
        <f>+F39+1</f>
        <v>15</v>
      </c>
      <c r="H39" s="20">
        <f>+G39+1</f>
        <v>16</v>
      </c>
      <c r="I39" s="20">
        <f t="shared" si="12"/>
        <v>17</v>
      </c>
      <c r="J39" s="20">
        <f t="shared" si="12"/>
        <v>18</v>
      </c>
      <c r="K39" s="20">
        <f t="shared" si="12"/>
        <v>19</v>
      </c>
      <c r="L39" s="48"/>
      <c r="M39" s="49">
        <v>11</v>
      </c>
      <c r="N39" s="49">
        <v>50</v>
      </c>
      <c r="O39" s="20">
        <f>+U38+1</f>
        <v>12</v>
      </c>
      <c r="P39" s="20">
        <f t="shared" si="13"/>
        <v>13</v>
      </c>
      <c r="Q39" s="20">
        <f t="shared" si="13"/>
        <v>14</v>
      </c>
      <c r="R39" s="20">
        <f t="shared" si="13"/>
        <v>15</v>
      </c>
      <c r="S39" s="40">
        <f t="shared" si="13"/>
        <v>16</v>
      </c>
      <c r="T39" s="20">
        <f t="shared" si="13"/>
        <v>17</v>
      </c>
      <c r="U39" s="53">
        <f t="shared" si="13"/>
        <v>18</v>
      </c>
      <c r="V39" s="39"/>
      <c r="W39" s="39"/>
      <c r="X39" s="39"/>
    </row>
    <row r="40" spans="1:24" s="1" customFormat="1">
      <c r="A40" s="39"/>
      <c r="B40" s="58"/>
      <c r="C40" s="59">
        <v>12</v>
      </c>
      <c r="D40" s="49">
        <v>25</v>
      </c>
      <c r="E40" s="20">
        <f>+K39+1</f>
        <v>20</v>
      </c>
      <c r="F40" s="20">
        <f>+E40+1</f>
        <v>21</v>
      </c>
      <c r="G40" s="20">
        <f>+F40+1</f>
        <v>22</v>
      </c>
      <c r="H40" s="20">
        <f>G40+1</f>
        <v>23</v>
      </c>
      <c r="I40" s="20">
        <f>H40+1</f>
        <v>24</v>
      </c>
      <c r="J40" s="20">
        <f>I40+1</f>
        <v>25</v>
      </c>
      <c r="K40" s="20">
        <f>J40+1</f>
        <v>26</v>
      </c>
      <c r="L40" s="71"/>
      <c r="M40" s="49">
        <v>12</v>
      </c>
      <c r="N40" s="49">
        <v>51</v>
      </c>
      <c r="O40" s="20">
        <f>+U39+1</f>
        <v>19</v>
      </c>
      <c r="P40" s="20">
        <f>+O40+1</f>
        <v>20</v>
      </c>
      <c r="Q40" s="20">
        <f>+P40+1</f>
        <v>21</v>
      </c>
      <c r="R40" s="20">
        <f>+Q40+1</f>
        <v>22</v>
      </c>
      <c r="S40" s="51">
        <f>+R40+1</f>
        <v>23</v>
      </c>
      <c r="T40" s="51">
        <f>S40+1</f>
        <v>24</v>
      </c>
      <c r="U40" s="111">
        <f>T40+1</f>
        <v>25</v>
      </c>
      <c r="V40" s="39"/>
      <c r="W40" s="39"/>
      <c r="X40" s="39"/>
    </row>
    <row r="41" spans="1:24" s="1" customFormat="1">
      <c r="A41" s="39"/>
      <c r="B41" s="48"/>
      <c r="C41" s="49">
        <v>13</v>
      </c>
      <c r="D41" s="49">
        <v>26</v>
      </c>
      <c r="E41" s="20">
        <f>K40+1</f>
        <v>27</v>
      </c>
      <c r="F41" s="20">
        <f>E41+1</f>
        <v>28</v>
      </c>
      <c r="G41" s="20">
        <f>F41+1</f>
        <v>29</v>
      </c>
      <c r="H41" s="20">
        <f>G41+1</f>
        <v>30</v>
      </c>
      <c r="I41" s="20">
        <v>1</v>
      </c>
      <c r="J41" s="20">
        <f>+I41+1</f>
        <v>2</v>
      </c>
      <c r="K41" s="53">
        <f>J41+1</f>
        <v>3</v>
      </c>
      <c r="L41" s="48"/>
      <c r="M41" s="49">
        <v>13</v>
      </c>
      <c r="N41" s="49">
        <v>52</v>
      </c>
      <c r="O41" s="20">
        <f>U40+1</f>
        <v>26</v>
      </c>
      <c r="P41" s="108">
        <f>O41+1</f>
        <v>27</v>
      </c>
      <c r="Q41" s="20">
        <f>+P41+1</f>
        <v>28</v>
      </c>
      <c r="R41" s="20">
        <f>+Q41+1</f>
        <v>29</v>
      </c>
      <c r="S41" s="20">
        <f>+R41+1</f>
        <v>30</v>
      </c>
      <c r="T41" s="20">
        <f>+S41+1</f>
        <v>31</v>
      </c>
      <c r="U41" s="53"/>
      <c r="V41" s="39"/>
      <c r="W41" s="39"/>
      <c r="X41" s="39"/>
    </row>
    <row r="42" spans="1:24" s="1" customFormat="1">
      <c r="A42" s="39"/>
      <c r="B42" s="65"/>
      <c r="C42" s="61"/>
      <c r="D42" s="61"/>
      <c r="E42" s="62"/>
      <c r="F42" s="62"/>
      <c r="G42" s="62"/>
      <c r="H42" s="62"/>
      <c r="I42" s="62"/>
      <c r="J42" s="62"/>
      <c r="K42" s="62"/>
      <c r="L42" s="65"/>
      <c r="M42" s="61"/>
      <c r="N42" s="61"/>
      <c r="O42" s="69"/>
      <c r="P42" s="62"/>
      <c r="Q42" s="62"/>
      <c r="R42" s="62"/>
      <c r="S42" s="62"/>
      <c r="T42" s="62"/>
      <c r="U42" s="63"/>
      <c r="V42" s="39"/>
      <c r="W42" s="39"/>
      <c r="X42" s="39"/>
    </row>
    <row r="43" spans="1:24" s="1" customFormat="1">
      <c r="A43" s="39"/>
      <c r="B43" s="39"/>
      <c r="C43" s="42"/>
      <c r="D43" s="42"/>
      <c r="E43" s="20"/>
      <c r="F43" s="20"/>
      <c r="G43" s="20"/>
      <c r="H43" s="20"/>
      <c r="I43" s="20"/>
      <c r="J43" s="20"/>
      <c r="K43" s="20"/>
      <c r="L43" s="39"/>
      <c r="M43" s="42"/>
      <c r="N43" s="42"/>
      <c r="O43" s="20"/>
      <c r="P43" s="20"/>
      <c r="Q43" s="20"/>
      <c r="R43" s="20"/>
      <c r="S43" s="20"/>
      <c r="T43" s="20"/>
      <c r="U43" s="20"/>
      <c r="V43" s="20"/>
      <c r="W43" s="20"/>
      <c r="X43" s="20"/>
    </row>
    <row r="44" spans="1:24" s="1" customFormat="1" ht="16.5" thickBot="1">
      <c r="A44" s="39"/>
      <c r="B44" s="39"/>
      <c r="C44" s="42"/>
      <c r="D44" s="355"/>
      <c r="E44" s="356"/>
      <c r="F44" s="73">
        <v>2021</v>
      </c>
      <c r="G44" s="73">
        <v>2020</v>
      </c>
      <c r="H44" s="73">
        <v>2019</v>
      </c>
      <c r="I44" s="73">
        <v>2018</v>
      </c>
      <c r="J44" s="73">
        <v>2017</v>
      </c>
      <c r="K44" s="73">
        <v>2016</v>
      </c>
      <c r="L44" s="73">
        <v>2015</v>
      </c>
      <c r="M44" s="73">
        <v>2014</v>
      </c>
      <c r="N44" s="74">
        <v>2013</v>
      </c>
      <c r="O44" s="74">
        <v>2012</v>
      </c>
      <c r="P44" s="20"/>
      <c r="Q44" s="20"/>
      <c r="R44" s="20"/>
      <c r="S44" s="22"/>
      <c r="T44" s="20"/>
      <c r="U44" s="39"/>
      <c r="V44" s="39"/>
      <c r="W44" s="20"/>
      <c r="X44" s="20"/>
    </row>
    <row r="45" spans="1:24" s="1" customFormat="1">
      <c r="A45" s="39"/>
      <c r="B45" s="39"/>
      <c r="C45" s="42"/>
      <c r="D45" s="357" t="s">
        <v>127</v>
      </c>
      <c r="E45" s="358"/>
      <c r="F45" s="75">
        <v>93</v>
      </c>
      <c r="G45" s="75">
        <v>88</v>
      </c>
      <c r="H45" s="75">
        <v>89</v>
      </c>
      <c r="I45" s="75">
        <v>90</v>
      </c>
      <c r="J45" s="75">
        <v>91</v>
      </c>
      <c r="K45" s="75">
        <v>93</v>
      </c>
      <c r="L45" s="75">
        <v>94</v>
      </c>
      <c r="M45" s="75">
        <v>88</v>
      </c>
      <c r="N45" s="75">
        <v>89</v>
      </c>
      <c r="O45" s="75">
        <v>91</v>
      </c>
      <c r="P45" s="20"/>
      <c r="Q45" s="76"/>
      <c r="R45" s="104" t="s">
        <v>185</v>
      </c>
      <c r="S45" s="24"/>
      <c r="T45" s="20"/>
      <c r="U45" s="39"/>
      <c r="V45" s="39"/>
      <c r="W45" s="20"/>
      <c r="X45" s="20"/>
    </row>
    <row r="46" spans="1:24" s="1" customFormat="1">
      <c r="A46" s="39"/>
      <c r="B46" s="39"/>
      <c r="C46" s="42"/>
      <c r="D46" s="352" t="s">
        <v>128</v>
      </c>
      <c r="E46" s="353"/>
      <c r="F46" s="78">
        <v>91</v>
      </c>
      <c r="G46" s="78">
        <v>91</v>
      </c>
      <c r="H46" s="78">
        <v>91</v>
      </c>
      <c r="I46" s="78">
        <v>91</v>
      </c>
      <c r="J46" s="78">
        <v>91</v>
      </c>
      <c r="K46" s="78">
        <v>91</v>
      </c>
      <c r="L46" s="78">
        <v>91</v>
      </c>
      <c r="M46" s="78">
        <v>91</v>
      </c>
      <c r="N46" s="78">
        <v>91</v>
      </c>
      <c r="O46" s="78">
        <v>91</v>
      </c>
      <c r="P46" s="20"/>
      <c r="Q46" s="20"/>
      <c r="R46" s="105"/>
      <c r="S46" s="22"/>
      <c r="T46" s="20"/>
      <c r="U46"/>
      <c r="V46"/>
      <c r="W46"/>
      <c r="X46"/>
    </row>
    <row r="47" spans="1:24" s="1" customFormat="1">
      <c r="A47" s="39"/>
      <c r="B47" s="39"/>
      <c r="C47" s="42"/>
      <c r="D47" s="352" t="s">
        <v>129</v>
      </c>
      <c r="E47" s="353"/>
      <c r="F47" s="78">
        <v>91</v>
      </c>
      <c r="G47" s="78">
        <v>91</v>
      </c>
      <c r="H47" s="78">
        <v>91</v>
      </c>
      <c r="I47" s="78">
        <v>91</v>
      </c>
      <c r="J47" s="78">
        <v>91</v>
      </c>
      <c r="K47" s="78">
        <v>91</v>
      </c>
      <c r="L47" s="78">
        <v>91</v>
      </c>
      <c r="M47" s="78">
        <v>91</v>
      </c>
      <c r="N47" s="78">
        <v>91</v>
      </c>
      <c r="O47" s="78">
        <v>91</v>
      </c>
      <c r="P47" s="20"/>
      <c r="Q47" s="79"/>
      <c r="R47" s="104" t="s">
        <v>186</v>
      </c>
      <c r="S47" s="24"/>
      <c r="T47" s="20"/>
      <c r="U47" s="39"/>
      <c r="V47" s="39"/>
      <c r="W47" s="20"/>
      <c r="X47" s="20"/>
    </row>
    <row r="48" spans="1:24" s="1" customFormat="1">
      <c r="A48" s="39"/>
      <c r="B48" s="39"/>
      <c r="C48" s="42"/>
      <c r="D48" s="352" t="s">
        <v>130</v>
      </c>
      <c r="E48" s="353"/>
      <c r="F48" s="78">
        <v>90</v>
      </c>
      <c r="G48" s="78">
        <v>96</v>
      </c>
      <c r="H48" s="78">
        <v>94</v>
      </c>
      <c r="I48" s="78">
        <v>93</v>
      </c>
      <c r="J48" s="78">
        <v>92</v>
      </c>
      <c r="K48" s="78">
        <v>91</v>
      </c>
      <c r="L48" s="78">
        <v>89</v>
      </c>
      <c r="M48" s="78">
        <v>95</v>
      </c>
      <c r="N48" s="78">
        <v>94</v>
      </c>
      <c r="O48" s="78">
        <v>93</v>
      </c>
      <c r="P48" s="20"/>
      <c r="Q48" s="20"/>
      <c r="R48" s="105"/>
      <c r="S48" s="22"/>
      <c r="T48" s="20"/>
      <c r="U48" s="39"/>
      <c r="V48" s="39"/>
      <c r="W48" s="20"/>
      <c r="X48" s="20"/>
    </row>
    <row r="49" spans="1:24" s="1" customFormat="1" ht="20.25">
      <c r="A49" s="39"/>
      <c r="B49" s="39"/>
      <c r="C49" s="42"/>
      <c r="D49" s="82" t="s">
        <v>131</v>
      </c>
      <c r="E49" s="83"/>
      <c r="F49" s="78">
        <f t="shared" ref="F49:O49" si="14">SUM(F45:F48)</f>
        <v>365</v>
      </c>
      <c r="G49" s="78">
        <f t="shared" si="14"/>
        <v>366</v>
      </c>
      <c r="H49" s="78">
        <f t="shared" si="14"/>
        <v>365</v>
      </c>
      <c r="I49" s="78">
        <f t="shared" si="14"/>
        <v>365</v>
      </c>
      <c r="J49" s="78">
        <f t="shared" si="14"/>
        <v>365</v>
      </c>
      <c r="K49" s="78">
        <f t="shared" si="14"/>
        <v>366</v>
      </c>
      <c r="L49" s="78">
        <f t="shared" si="14"/>
        <v>365</v>
      </c>
      <c r="M49" s="78">
        <f t="shared" si="14"/>
        <v>365</v>
      </c>
      <c r="N49" s="78">
        <f t="shared" si="14"/>
        <v>365</v>
      </c>
      <c r="O49" s="78">
        <f t="shared" si="14"/>
        <v>366</v>
      </c>
      <c r="P49" s="20"/>
      <c r="Q49" s="84" t="s">
        <v>82</v>
      </c>
      <c r="R49" s="104" t="s">
        <v>187</v>
      </c>
      <c r="S49" s="24"/>
      <c r="T49" s="20"/>
      <c r="U49" s="39"/>
      <c r="V49" s="39"/>
      <c r="W49" s="20"/>
      <c r="X49" s="20"/>
    </row>
    <row r="50" spans="1:24" s="1" customFormat="1">
      <c r="A50" s="39"/>
      <c r="B50" s="39"/>
      <c r="C50" s="42"/>
      <c r="D50" s="42"/>
      <c r="E50" s="20"/>
      <c r="F50" s="20"/>
      <c r="G50" s="20"/>
      <c r="H50" s="20"/>
      <c r="I50" s="20"/>
      <c r="J50" s="20"/>
      <c r="K50" s="20"/>
      <c r="L50" s="20"/>
      <c r="M50" s="20"/>
      <c r="N50" s="22"/>
      <c r="O50" s="22"/>
      <c r="P50" s="20"/>
      <c r="Q50" s="39"/>
      <c r="R50" s="106"/>
      <c r="S50" s="20"/>
      <c r="T50" s="20"/>
      <c r="U50" s="20"/>
      <c r="V50" s="39"/>
      <c r="W50" s="39"/>
      <c r="X50" s="39"/>
    </row>
    <row r="51" spans="1:24" s="1" customFormat="1" ht="12.75">
      <c r="A51" s="6"/>
      <c r="B51" s="33"/>
      <c r="C51" s="33"/>
      <c r="D51" s="32"/>
      <c r="E51" s="32"/>
      <c r="F51" s="32"/>
      <c r="G51" s="32"/>
      <c r="H51" s="32"/>
      <c r="I51" s="32"/>
      <c r="J51" s="32"/>
      <c r="K51" s="34"/>
      <c r="L51" s="35"/>
      <c r="M51" s="35"/>
      <c r="N51" s="12"/>
      <c r="O51" s="12"/>
      <c r="P51" s="12"/>
      <c r="Q51" s="12"/>
      <c r="R51" s="12"/>
      <c r="S51" s="12"/>
      <c r="T51" s="12"/>
    </row>
    <row r="52" spans="1:24" s="1" customFormat="1" ht="12.75">
      <c r="A52" s="6"/>
      <c r="B52" s="33"/>
      <c r="C52" s="33"/>
      <c r="D52" s="32"/>
      <c r="E52" s="32"/>
      <c r="F52" s="32"/>
      <c r="G52" s="32"/>
      <c r="H52" s="32"/>
      <c r="I52" s="32"/>
      <c r="J52" s="32"/>
      <c r="K52" s="34"/>
      <c r="L52" s="35"/>
      <c r="M52" s="35"/>
      <c r="N52" s="12"/>
      <c r="O52" s="12"/>
      <c r="P52" s="12"/>
      <c r="Q52" s="12"/>
      <c r="R52" s="12"/>
      <c r="S52" s="12"/>
      <c r="T52" s="12"/>
    </row>
    <row r="53" spans="1:24" s="1" customFormat="1" ht="12.75">
      <c r="A53" s="6"/>
      <c r="B53" s="33"/>
      <c r="C53" s="33"/>
      <c r="D53" s="32"/>
      <c r="E53" s="32"/>
      <c r="F53" s="32"/>
      <c r="G53" s="32"/>
      <c r="H53" s="32"/>
      <c r="I53" s="32"/>
      <c r="J53" s="32"/>
      <c r="K53" s="34"/>
      <c r="L53" s="35"/>
      <c r="M53" s="35"/>
      <c r="N53" s="12"/>
      <c r="O53" s="12"/>
      <c r="P53" s="12"/>
      <c r="Q53" s="12"/>
      <c r="R53" s="12"/>
      <c r="S53" s="12"/>
      <c r="T53" s="12"/>
    </row>
    <row r="54" spans="1:24" s="1" customFormat="1" ht="12.75">
      <c r="A54" s="6"/>
      <c r="B54" s="33"/>
      <c r="C54" s="33"/>
      <c r="D54" s="32"/>
      <c r="E54" s="32"/>
      <c r="F54" s="32"/>
      <c r="G54" s="32"/>
      <c r="H54" s="32"/>
      <c r="I54" s="32"/>
      <c r="J54" s="32"/>
      <c r="K54" s="34"/>
      <c r="L54" s="35"/>
      <c r="M54" s="35"/>
      <c r="N54" s="12"/>
      <c r="O54" s="12"/>
      <c r="P54" s="12"/>
      <c r="Q54" s="12"/>
      <c r="R54" s="12"/>
      <c r="S54" s="12"/>
      <c r="T54" s="12"/>
    </row>
    <row r="55" spans="1:24" s="1" customFormat="1" ht="12.75">
      <c r="A55" s="6"/>
      <c r="B55" s="33"/>
      <c r="C55" s="33"/>
      <c r="D55" s="32"/>
      <c r="E55" s="32"/>
      <c r="F55" s="32"/>
      <c r="G55" s="32"/>
      <c r="H55" s="32"/>
      <c r="I55" s="32"/>
      <c r="J55" s="32"/>
      <c r="K55" s="34"/>
      <c r="L55" s="35"/>
      <c r="M55" s="35"/>
      <c r="N55" s="12"/>
      <c r="O55" s="12"/>
      <c r="P55" s="12"/>
      <c r="Q55" s="12"/>
      <c r="R55" s="12"/>
      <c r="S55" s="12"/>
      <c r="T55" s="12"/>
    </row>
    <row r="56" spans="1:24" s="1" customFormat="1" ht="12.75">
      <c r="A56" s="6"/>
      <c r="B56" s="33"/>
      <c r="C56" s="33"/>
      <c r="D56" s="32"/>
      <c r="E56" s="32"/>
      <c r="F56" s="32"/>
      <c r="G56" s="32"/>
      <c r="H56" s="32"/>
      <c r="I56" s="32"/>
      <c r="J56" s="32"/>
      <c r="K56" s="34"/>
      <c r="L56" s="35"/>
      <c r="M56" s="35"/>
      <c r="N56" s="12"/>
      <c r="O56" s="12"/>
      <c r="P56" s="12"/>
      <c r="Q56" s="12"/>
      <c r="R56" s="12"/>
      <c r="S56" s="12"/>
      <c r="T56" s="12"/>
    </row>
    <row r="57" spans="1:24" s="1" customFormat="1" ht="12.75">
      <c r="A57" s="6"/>
      <c r="B57" s="33"/>
      <c r="C57" s="33"/>
      <c r="D57" s="32"/>
      <c r="E57" s="32"/>
      <c r="F57" s="32"/>
      <c r="G57" s="32"/>
      <c r="H57" s="32"/>
      <c r="I57" s="32"/>
      <c r="J57" s="32"/>
      <c r="K57" s="34"/>
      <c r="L57" s="35"/>
      <c r="M57" s="35"/>
      <c r="N57" s="12"/>
      <c r="O57" s="12"/>
      <c r="P57" s="12"/>
      <c r="Q57" s="12"/>
      <c r="R57" s="12"/>
      <c r="S57" s="12"/>
      <c r="T57" s="12"/>
    </row>
    <row r="58" spans="1:24" s="1" customFormat="1" ht="12.75">
      <c r="A58" s="6"/>
      <c r="B58" s="33"/>
      <c r="C58" s="33"/>
      <c r="D58" s="32"/>
      <c r="E58" s="32"/>
      <c r="F58" s="32"/>
      <c r="G58" s="32"/>
      <c r="H58" s="32"/>
      <c r="I58" s="32"/>
      <c r="J58" s="32"/>
      <c r="K58" s="34"/>
      <c r="L58" s="35"/>
      <c r="M58" s="35"/>
      <c r="N58" s="12"/>
      <c r="O58" s="12"/>
      <c r="P58" s="12"/>
      <c r="Q58" s="12"/>
      <c r="R58" s="12"/>
      <c r="S58" s="12"/>
      <c r="T58" s="12"/>
    </row>
    <row r="59" spans="1:24" s="1" customFormat="1" ht="12.75">
      <c r="A59" s="6"/>
      <c r="B59" s="33"/>
      <c r="C59" s="33"/>
      <c r="D59" s="32"/>
      <c r="E59" s="32"/>
      <c r="F59" s="32"/>
      <c r="G59" s="32"/>
      <c r="H59" s="32"/>
      <c r="I59" s="32"/>
      <c r="J59" s="32"/>
      <c r="K59" s="34"/>
      <c r="L59" s="35"/>
      <c r="M59" s="35"/>
      <c r="N59" s="12"/>
      <c r="O59" s="12"/>
      <c r="P59" s="12"/>
      <c r="Q59" s="12"/>
      <c r="R59" s="12"/>
      <c r="S59" s="12"/>
      <c r="T59" s="12"/>
    </row>
    <row r="60" spans="1:24" s="1" customFormat="1" ht="12.75">
      <c r="A60" s="6"/>
      <c r="B60" s="33"/>
      <c r="C60" s="33"/>
      <c r="D60" s="32"/>
      <c r="E60" s="32"/>
      <c r="F60" s="32"/>
      <c r="G60" s="32"/>
      <c r="H60" s="32"/>
      <c r="I60" s="32"/>
      <c r="J60" s="32"/>
      <c r="K60" s="34"/>
      <c r="L60" s="35"/>
      <c r="M60" s="35"/>
      <c r="N60" s="12"/>
      <c r="O60" s="12"/>
      <c r="P60" s="12"/>
      <c r="Q60" s="12"/>
      <c r="R60" s="12"/>
      <c r="S60" s="12"/>
      <c r="T60" s="12"/>
    </row>
    <row r="61" spans="1:24" s="1" customFormat="1" ht="12.75">
      <c r="A61" s="6"/>
      <c r="B61" s="33"/>
      <c r="C61" s="33"/>
      <c r="D61" s="32"/>
      <c r="E61" s="32"/>
      <c r="F61" s="32"/>
      <c r="G61" s="32"/>
      <c r="H61" s="32"/>
      <c r="I61" s="32"/>
      <c r="J61" s="32"/>
      <c r="K61" s="34"/>
      <c r="L61" s="35"/>
      <c r="M61" s="35"/>
      <c r="N61" s="12"/>
      <c r="O61" s="12"/>
      <c r="P61" s="12"/>
      <c r="Q61" s="12"/>
      <c r="R61" s="12"/>
      <c r="S61" s="12"/>
      <c r="T61" s="12"/>
    </row>
    <row r="62" spans="1:24" s="1" customFormat="1" ht="12.75">
      <c r="A62" s="6"/>
      <c r="B62" s="33"/>
      <c r="C62" s="33"/>
      <c r="D62" s="32"/>
      <c r="E62" s="32"/>
      <c r="F62" s="32"/>
      <c r="G62" s="32"/>
      <c r="H62" s="32"/>
      <c r="I62" s="32"/>
      <c r="J62" s="32"/>
      <c r="K62" s="34"/>
      <c r="L62" s="35"/>
      <c r="M62" s="35"/>
      <c r="N62" s="12"/>
      <c r="O62" s="12"/>
      <c r="P62" s="12"/>
      <c r="Q62" s="12"/>
      <c r="R62" s="12"/>
      <c r="S62" s="12"/>
      <c r="T62" s="12"/>
    </row>
    <row r="63" spans="1:24" s="1" customFormat="1" ht="12.75">
      <c r="A63" s="6"/>
      <c r="B63" s="33"/>
      <c r="C63" s="33"/>
      <c r="D63" s="32"/>
      <c r="E63" s="32"/>
      <c r="F63" s="32"/>
      <c r="G63" s="32"/>
      <c r="H63" s="32"/>
      <c r="I63" s="32"/>
      <c r="J63" s="32"/>
      <c r="K63" s="34"/>
      <c r="L63" s="35"/>
      <c r="M63" s="35"/>
      <c r="N63" s="12"/>
      <c r="O63" s="12"/>
      <c r="P63" s="12"/>
      <c r="Q63" s="12"/>
      <c r="R63" s="12"/>
      <c r="S63" s="12"/>
      <c r="T63" s="12"/>
    </row>
    <row r="64" spans="1:24" s="39" customFormat="1" ht="15" customHeight="1">
      <c r="A64" s="43">
        <v>2020</v>
      </c>
      <c r="B64" s="44" t="s">
        <v>61</v>
      </c>
      <c r="C64" s="44" t="s">
        <v>62</v>
      </c>
      <c r="D64" s="45" t="s">
        <v>63</v>
      </c>
      <c r="E64" s="45" t="s">
        <v>64</v>
      </c>
      <c r="F64" s="45" t="s">
        <v>65</v>
      </c>
      <c r="G64" s="45" t="s">
        <v>66</v>
      </c>
      <c r="H64" s="45" t="s">
        <v>65</v>
      </c>
      <c r="I64" s="45" t="s">
        <v>67</v>
      </c>
      <c r="J64" s="45" t="s">
        <v>63</v>
      </c>
      <c r="K64" s="43"/>
      <c r="L64" s="44" t="s">
        <v>61</v>
      </c>
      <c r="M64" s="44" t="s">
        <v>62</v>
      </c>
      <c r="N64" s="46" t="s">
        <v>63</v>
      </c>
      <c r="O64" s="46" t="s">
        <v>64</v>
      </c>
      <c r="P64" s="46" t="s">
        <v>65</v>
      </c>
      <c r="Q64" s="46" t="s">
        <v>66</v>
      </c>
      <c r="R64" s="46" t="s">
        <v>65</v>
      </c>
      <c r="S64" s="46" t="s">
        <v>67</v>
      </c>
      <c r="T64" s="47" t="s">
        <v>63</v>
      </c>
    </row>
    <row r="65" spans="1:23" s="39" customFormat="1" ht="18.95" customHeight="1">
      <c r="A65" s="48"/>
      <c r="B65" s="49">
        <v>1</v>
      </c>
      <c r="C65" s="49">
        <v>1</v>
      </c>
      <c r="D65" s="50"/>
      <c r="E65" s="45"/>
      <c r="F65" s="45"/>
      <c r="G65" s="85">
        <v>1</v>
      </c>
      <c r="H65" s="45">
        <f t="shared" ref="E65:J67" si="15">+G65+1</f>
        <v>2</v>
      </c>
      <c r="I65" s="45">
        <f t="shared" si="15"/>
        <v>3</v>
      </c>
      <c r="J65" s="52">
        <f t="shared" si="15"/>
        <v>4</v>
      </c>
      <c r="K65" s="48"/>
      <c r="L65" s="49">
        <v>1</v>
      </c>
      <c r="M65" s="49">
        <v>27</v>
      </c>
      <c r="N65" s="20">
        <f>J95+1</f>
        <v>28</v>
      </c>
      <c r="O65" s="20">
        <f>N65+1</f>
        <v>29</v>
      </c>
      <c r="P65" s="20">
        <f t="shared" ref="O65:T66" si="16">+O65+1</f>
        <v>30</v>
      </c>
      <c r="Q65" s="20">
        <v>1</v>
      </c>
      <c r="R65" s="20">
        <f t="shared" si="16"/>
        <v>2</v>
      </c>
      <c r="S65" s="51">
        <f t="shared" si="16"/>
        <v>3</v>
      </c>
      <c r="T65" s="53">
        <f t="shared" si="16"/>
        <v>4</v>
      </c>
    </row>
    <row r="66" spans="1:23" s="39" customFormat="1" ht="18.95" customHeight="1">
      <c r="A66" s="54" t="s">
        <v>68</v>
      </c>
      <c r="B66" s="49">
        <v>2</v>
      </c>
      <c r="C66" s="49">
        <v>2</v>
      </c>
      <c r="D66" s="20">
        <f>+J65+1</f>
        <v>5</v>
      </c>
      <c r="E66" s="20">
        <f t="shared" si="15"/>
        <v>6</v>
      </c>
      <c r="F66" s="20">
        <f t="shared" si="15"/>
        <v>7</v>
      </c>
      <c r="G66" s="20">
        <f t="shared" si="15"/>
        <v>8</v>
      </c>
      <c r="H66" s="20">
        <f t="shared" si="15"/>
        <v>9</v>
      </c>
      <c r="I66" s="20">
        <f t="shared" si="15"/>
        <v>10</v>
      </c>
      <c r="J66" s="20">
        <f t="shared" si="15"/>
        <v>11</v>
      </c>
      <c r="K66" s="55" t="s">
        <v>69</v>
      </c>
      <c r="L66" s="56">
        <v>2</v>
      </c>
      <c r="M66" s="49">
        <v>28</v>
      </c>
      <c r="N66" s="20">
        <f>+T65+1</f>
        <v>5</v>
      </c>
      <c r="O66" s="20">
        <f t="shared" si="16"/>
        <v>6</v>
      </c>
      <c r="P66" s="40">
        <f t="shared" si="16"/>
        <v>7</v>
      </c>
      <c r="Q66" s="20">
        <f t="shared" si="16"/>
        <v>8</v>
      </c>
      <c r="R66" s="20">
        <f t="shared" si="16"/>
        <v>9</v>
      </c>
      <c r="S66" s="20">
        <f t="shared" si="16"/>
        <v>10</v>
      </c>
      <c r="T66" s="53">
        <f t="shared" si="16"/>
        <v>11</v>
      </c>
    </row>
    <row r="67" spans="1:23" s="39" customFormat="1" ht="18.95" customHeight="1">
      <c r="A67" s="57"/>
      <c r="B67" s="49">
        <v>3</v>
      </c>
      <c r="C67" s="49">
        <v>3</v>
      </c>
      <c r="D67" s="20">
        <f>+J66+1</f>
        <v>12</v>
      </c>
      <c r="E67" s="20">
        <f t="shared" si="15"/>
        <v>13</v>
      </c>
      <c r="F67" s="40">
        <f t="shared" si="15"/>
        <v>14</v>
      </c>
      <c r="G67" s="20">
        <f t="shared" si="15"/>
        <v>15</v>
      </c>
      <c r="H67" s="20">
        <f t="shared" si="15"/>
        <v>16</v>
      </c>
      <c r="I67" s="40">
        <f t="shared" si="15"/>
        <v>17</v>
      </c>
      <c r="J67" s="20">
        <f t="shared" si="15"/>
        <v>18</v>
      </c>
      <c r="K67" s="48"/>
      <c r="L67" s="49">
        <v>3</v>
      </c>
      <c r="M67" s="49">
        <v>29</v>
      </c>
      <c r="N67" s="20">
        <f>+T66+1</f>
        <v>12</v>
      </c>
      <c r="O67" s="20">
        <f>+N67+1</f>
        <v>13</v>
      </c>
      <c r="P67" s="40">
        <f>+O67+1</f>
        <v>14</v>
      </c>
      <c r="Q67" s="20">
        <f>+P67+1</f>
        <v>15</v>
      </c>
      <c r="R67" s="20">
        <f>+Q67+1</f>
        <v>16</v>
      </c>
      <c r="S67" s="20">
        <f>+R67+1</f>
        <v>17</v>
      </c>
      <c r="T67" s="53">
        <f>S67+1</f>
        <v>18</v>
      </c>
    </row>
    <row r="68" spans="1:23" s="39" customFormat="1" ht="18.95" customHeight="1">
      <c r="A68" s="58"/>
      <c r="B68" s="59">
        <v>4</v>
      </c>
      <c r="C68" s="49">
        <v>4</v>
      </c>
      <c r="D68" s="20">
        <f>+J67+1</f>
        <v>19</v>
      </c>
      <c r="E68" s="20">
        <f>D68+1</f>
        <v>20</v>
      </c>
      <c r="F68" s="20">
        <f>E68+1</f>
        <v>21</v>
      </c>
      <c r="G68" s="20">
        <f>+F68+1</f>
        <v>22</v>
      </c>
      <c r="H68" s="20">
        <f>+G68+1</f>
        <v>23</v>
      </c>
      <c r="I68" s="20">
        <f>+H68+1</f>
        <v>24</v>
      </c>
      <c r="J68" s="86">
        <f>+I68+1</f>
        <v>25</v>
      </c>
      <c r="K68" s="58"/>
      <c r="L68" s="59">
        <v>4</v>
      </c>
      <c r="M68" s="49">
        <v>30</v>
      </c>
      <c r="N68" s="20">
        <f>T67+1</f>
        <v>19</v>
      </c>
      <c r="O68" s="20">
        <f>N68+1</f>
        <v>20</v>
      </c>
      <c r="P68" s="20">
        <f>O68+1</f>
        <v>21</v>
      </c>
      <c r="Q68" s="20">
        <f>+P68+1</f>
        <v>22</v>
      </c>
      <c r="R68" s="20">
        <f>+Q68+1</f>
        <v>23</v>
      </c>
      <c r="S68" s="20">
        <f>+R68+1</f>
        <v>24</v>
      </c>
      <c r="T68" s="53">
        <f>+S68+1</f>
        <v>25</v>
      </c>
    </row>
    <row r="69" spans="1:23" s="39" customFormat="1" ht="18.75" customHeight="1">
      <c r="A69" s="60"/>
      <c r="B69" s="61"/>
      <c r="C69" s="61"/>
      <c r="D69" s="62"/>
      <c r="E69" s="62"/>
      <c r="F69" s="62"/>
      <c r="G69" s="62"/>
      <c r="H69" s="62"/>
      <c r="I69" s="62"/>
      <c r="J69" s="63"/>
      <c r="K69" s="60"/>
      <c r="L69" s="61"/>
      <c r="M69" s="61"/>
      <c r="N69" s="62"/>
      <c r="O69" s="62"/>
      <c r="P69" s="62"/>
      <c r="Q69" s="62"/>
      <c r="R69" s="62"/>
      <c r="S69" s="62"/>
      <c r="T69" s="63"/>
    </row>
    <row r="70" spans="1:23" s="39" customFormat="1" ht="18.95" customHeight="1">
      <c r="A70" s="48"/>
      <c r="B70" s="49">
        <v>5</v>
      </c>
      <c r="C70" s="49">
        <v>5</v>
      </c>
      <c r="D70" s="87">
        <f>J68+1</f>
        <v>26</v>
      </c>
      <c r="E70" s="88">
        <f t="shared" ref="E70:J72" si="17">+D70+1</f>
        <v>27</v>
      </c>
      <c r="F70" s="88">
        <f t="shared" si="17"/>
        <v>28</v>
      </c>
      <c r="G70" s="20">
        <f t="shared" si="17"/>
        <v>29</v>
      </c>
      <c r="H70" s="20">
        <f t="shared" si="17"/>
        <v>30</v>
      </c>
      <c r="I70" s="20">
        <f t="shared" si="17"/>
        <v>31</v>
      </c>
      <c r="J70" s="20">
        <v>1</v>
      </c>
      <c r="K70" s="48"/>
      <c r="L70" s="49">
        <v>5</v>
      </c>
      <c r="M70" s="49">
        <v>31</v>
      </c>
      <c r="N70" s="20">
        <f>+T68+1</f>
        <v>26</v>
      </c>
      <c r="O70" s="20">
        <f t="shared" ref="O70:T72" si="18">+N70+1</f>
        <v>27</v>
      </c>
      <c r="P70" s="20">
        <f t="shared" si="18"/>
        <v>28</v>
      </c>
      <c r="Q70" s="20">
        <f t="shared" si="18"/>
        <v>29</v>
      </c>
      <c r="R70" s="20">
        <f t="shared" si="18"/>
        <v>30</v>
      </c>
      <c r="S70" s="87">
        <f t="shared" si="18"/>
        <v>31</v>
      </c>
      <c r="T70" s="53">
        <v>1</v>
      </c>
    </row>
    <row r="71" spans="1:23" s="39" customFormat="1" ht="18.95" customHeight="1">
      <c r="A71" s="54" t="s">
        <v>70</v>
      </c>
      <c r="B71" s="49">
        <v>6</v>
      </c>
      <c r="C71" s="49">
        <v>6</v>
      </c>
      <c r="D71" s="20">
        <f>+J70+1</f>
        <v>2</v>
      </c>
      <c r="E71" s="20">
        <f>+D71+1</f>
        <v>3</v>
      </c>
      <c r="F71" s="20">
        <f t="shared" si="17"/>
        <v>4</v>
      </c>
      <c r="G71" s="20">
        <f t="shared" si="17"/>
        <v>5</v>
      </c>
      <c r="H71" s="20">
        <f t="shared" si="17"/>
        <v>6</v>
      </c>
      <c r="I71" s="20">
        <f t="shared" si="17"/>
        <v>7</v>
      </c>
      <c r="J71" s="20">
        <f t="shared" si="17"/>
        <v>8</v>
      </c>
      <c r="K71" s="64" t="s">
        <v>71</v>
      </c>
      <c r="L71" s="49">
        <v>6</v>
      </c>
      <c r="M71" s="49">
        <v>32</v>
      </c>
      <c r="N71" s="20">
        <f>+T70+1</f>
        <v>2</v>
      </c>
      <c r="O71" s="20">
        <f t="shared" si="18"/>
        <v>3</v>
      </c>
      <c r="P71" s="20">
        <f t="shared" si="18"/>
        <v>4</v>
      </c>
      <c r="Q71" s="20">
        <f t="shared" si="18"/>
        <v>5</v>
      </c>
      <c r="R71" s="20">
        <f t="shared" si="18"/>
        <v>6</v>
      </c>
      <c r="S71" s="20">
        <f t="shared" si="18"/>
        <v>7</v>
      </c>
      <c r="T71" s="53">
        <f t="shared" si="18"/>
        <v>8</v>
      </c>
    </row>
    <row r="72" spans="1:23" s="39" customFormat="1" ht="18.95" customHeight="1">
      <c r="A72" s="57"/>
      <c r="B72" s="49">
        <v>7</v>
      </c>
      <c r="C72" s="49">
        <v>7</v>
      </c>
      <c r="D72" s="20">
        <f>+J71+1</f>
        <v>9</v>
      </c>
      <c r="E72" s="20">
        <f>+D72+1</f>
        <v>10</v>
      </c>
      <c r="F72" s="20">
        <f t="shared" si="17"/>
        <v>11</v>
      </c>
      <c r="G72" s="20">
        <f t="shared" si="17"/>
        <v>12</v>
      </c>
      <c r="H72" s="20">
        <f t="shared" si="17"/>
        <v>13</v>
      </c>
      <c r="I72" s="20">
        <f>+H72+1</f>
        <v>14</v>
      </c>
      <c r="J72" s="20">
        <f t="shared" si="17"/>
        <v>15</v>
      </c>
      <c r="K72" s="48"/>
      <c r="L72" s="49">
        <v>7</v>
      </c>
      <c r="M72" s="49">
        <v>33</v>
      </c>
      <c r="N72" s="87">
        <f>+T71+1</f>
        <v>9</v>
      </c>
      <c r="O72" s="88">
        <f t="shared" si="18"/>
        <v>10</v>
      </c>
      <c r="P72" s="20">
        <f t="shared" si="18"/>
        <v>11</v>
      </c>
      <c r="Q72" s="20">
        <f t="shared" si="18"/>
        <v>12</v>
      </c>
      <c r="R72" s="20">
        <f t="shared" si="18"/>
        <v>13</v>
      </c>
      <c r="S72" s="20">
        <f t="shared" si="18"/>
        <v>14</v>
      </c>
      <c r="T72" s="53">
        <f t="shared" si="18"/>
        <v>15</v>
      </c>
    </row>
    <row r="73" spans="1:23" s="39" customFormat="1" ht="18.95" customHeight="1">
      <c r="A73" s="58"/>
      <c r="B73" s="49">
        <v>8</v>
      </c>
      <c r="C73" s="49">
        <v>8</v>
      </c>
      <c r="D73" s="20">
        <f>J72+1</f>
        <v>16</v>
      </c>
      <c r="E73" s="20">
        <f>D73+1</f>
        <v>17</v>
      </c>
      <c r="F73" s="20">
        <f>E73+1</f>
        <v>18</v>
      </c>
      <c r="G73" s="20">
        <f>F73+1</f>
        <v>19</v>
      </c>
      <c r="H73" s="20">
        <f>+G73+1</f>
        <v>20</v>
      </c>
      <c r="I73" s="20">
        <f>+H73+1</f>
        <v>21</v>
      </c>
      <c r="J73" s="20">
        <f>+I73+1</f>
        <v>22</v>
      </c>
      <c r="K73" s="58"/>
      <c r="L73" s="59">
        <v>8</v>
      </c>
      <c r="M73" s="49">
        <v>34</v>
      </c>
      <c r="N73" s="20">
        <f>T72+1</f>
        <v>16</v>
      </c>
      <c r="O73" s="20">
        <f>N73+1</f>
        <v>17</v>
      </c>
      <c r="P73" s="20">
        <f>+O73+1</f>
        <v>18</v>
      </c>
      <c r="Q73" s="20">
        <f>P73+1</f>
        <v>19</v>
      </c>
      <c r="R73" s="20">
        <f>Q73+1</f>
        <v>20</v>
      </c>
      <c r="S73" s="20">
        <f>R73+1</f>
        <v>21</v>
      </c>
      <c r="T73" s="53">
        <f>+S73+1</f>
        <v>22</v>
      </c>
    </row>
    <row r="74" spans="1:23" s="39" customFormat="1" ht="18.95" customHeight="1">
      <c r="A74" s="65"/>
      <c r="B74" s="61"/>
      <c r="C74" s="61"/>
      <c r="D74" s="62"/>
      <c r="E74" s="62"/>
      <c r="F74" s="62"/>
      <c r="G74" s="62"/>
      <c r="H74" s="62"/>
      <c r="I74" s="62"/>
      <c r="J74" s="62"/>
      <c r="K74" s="65"/>
      <c r="L74" s="61"/>
      <c r="M74" s="61"/>
      <c r="N74" s="62"/>
      <c r="O74" s="62"/>
      <c r="P74" s="62"/>
      <c r="Q74" s="62"/>
      <c r="R74" s="62"/>
      <c r="S74" s="62"/>
      <c r="T74" s="63"/>
    </row>
    <row r="75" spans="1:23" s="39" customFormat="1" ht="18.95" customHeight="1">
      <c r="A75" s="48"/>
      <c r="B75" s="49">
        <v>9</v>
      </c>
      <c r="C75" s="49">
        <v>9</v>
      </c>
      <c r="D75" s="20">
        <f>J73+1</f>
        <v>23</v>
      </c>
      <c r="E75" s="20">
        <f>+D75+1</f>
        <v>24</v>
      </c>
      <c r="F75" s="20">
        <f>+E75+1</f>
        <v>25</v>
      </c>
      <c r="G75" s="20">
        <f>+F75+1</f>
        <v>26</v>
      </c>
      <c r="H75" s="20">
        <f>+G75+1</f>
        <v>27</v>
      </c>
      <c r="I75" s="20">
        <f>+H75+1</f>
        <v>28</v>
      </c>
      <c r="J75" s="20">
        <f>I75+1</f>
        <v>29</v>
      </c>
      <c r="K75" s="48"/>
      <c r="L75" s="49">
        <v>9</v>
      </c>
      <c r="M75" s="49">
        <v>35</v>
      </c>
      <c r="N75" s="20">
        <f>T73+1</f>
        <v>23</v>
      </c>
      <c r="O75" s="20">
        <f>N75+1</f>
        <v>24</v>
      </c>
      <c r="P75" s="20">
        <f>O75+1</f>
        <v>25</v>
      </c>
      <c r="Q75" s="20">
        <f t="shared" ref="O75:T84" si="19">+P75+1</f>
        <v>26</v>
      </c>
      <c r="R75" s="20">
        <f t="shared" si="19"/>
        <v>27</v>
      </c>
      <c r="S75" s="20">
        <f t="shared" si="19"/>
        <v>28</v>
      </c>
      <c r="T75" s="53">
        <f>S75+1</f>
        <v>29</v>
      </c>
    </row>
    <row r="76" spans="1:23" s="39" customFormat="1" ht="18.95" customHeight="1">
      <c r="A76" s="64" t="s">
        <v>72</v>
      </c>
      <c r="B76" s="49">
        <v>10</v>
      </c>
      <c r="C76" s="49">
        <v>10</v>
      </c>
      <c r="D76" s="20">
        <v>1</v>
      </c>
      <c r="E76" s="20">
        <f>+D76+1</f>
        <v>2</v>
      </c>
      <c r="F76" s="20">
        <f t="shared" ref="F76:I77" si="20">+E76+1</f>
        <v>3</v>
      </c>
      <c r="G76" s="20">
        <f t="shared" si="20"/>
        <v>4</v>
      </c>
      <c r="H76" s="20">
        <f t="shared" si="20"/>
        <v>5</v>
      </c>
      <c r="I76" s="20">
        <f t="shared" si="20"/>
        <v>6</v>
      </c>
      <c r="J76" s="20">
        <f>+I76+1</f>
        <v>7</v>
      </c>
      <c r="K76" s="64" t="s">
        <v>73</v>
      </c>
      <c r="L76" s="49">
        <v>10</v>
      </c>
      <c r="M76" s="49">
        <v>36</v>
      </c>
      <c r="N76" s="20">
        <f>T75+1</f>
        <v>30</v>
      </c>
      <c r="O76" s="20">
        <f t="shared" si="19"/>
        <v>31</v>
      </c>
      <c r="P76" s="20">
        <v>1</v>
      </c>
      <c r="Q76" s="20">
        <f t="shared" si="19"/>
        <v>2</v>
      </c>
      <c r="R76" s="20">
        <f t="shared" si="19"/>
        <v>3</v>
      </c>
      <c r="S76" s="20">
        <f t="shared" si="19"/>
        <v>4</v>
      </c>
      <c r="T76" s="53">
        <f t="shared" si="19"/>
        <v>5</v>
      </c>
      <c r="W76" s="66"/>
    </row>
    <row r="77" spans="1:23" s="39" customFormat="1" ht="18.95" customHeight="1">
      <c r="A77" s="57"/>
      <c r="B77" s="49">
        <v>11</v>
      </c>
      <c r="C77" s="49">
        <v>11</v>
      </c>
      <c r="D77" s="20">
        <f t="shared" ref="D77:D83" si="21">+J76+1</f>
        <v>8</v>
      </c>
      <c r="E77" s="20">
        <f>+D77+1</f>
        <v>9</v>
      </c>
      <c r="F77" s="20">
        <f t="shared" si="20"/>
        <v>10</v>
      </c>
      <c r="G77" s="20">
        <f t="shared" si="20"/>
        <v>11</v>
      </c>
      <c r="H77" s="20">
        <f t="shared" si="20"/>
        <v>12</v>
      </c>
      <c r="I77" s="20">
        <f t="shared" si="20"/>
        <v>13</v>
      </c>
      <c r="J77" s="53">
        <f>+I77+1</f>
        <v>14</v>
      </c>
      <c r="L77" s="49">
        <v>11</v>
      </c>
      <c r="M77" s="49">
        <v>37</v>
      </c>
      <c r="N77" s="20">
        <f>+T76+1</f>
        <v>6</v>
      </c>
      <c r="O77" s="51">
        <f t="shared" si="19"/>
        <v>7</v>
      </c>
      <c r="P77" s="20">
        <f t="shared" si="19"/>
        <v>8</v>
      </c>
      <c r="Q77" s="20">
        <f t="shared" si="19"/>
        <v>9</v>
      </c>
      <c r="R77" s="20">
        <f t="shared" si="19"/>
        <v>10</v>
      </c>
      <c r="S77" s="20">
        <f t="shared" si="19"/>
        <v>11</v>
      </c>
      <c r="T77" s="53">
        <f t="shared" si="19"/>
        <v>12</v>
      </c>
      <c r="W77" s="66"/>
    </row>
    <row r="78" spans="1:23" s="39" customFormat="1" ht="18.95" customHeight="1">
      <c r="A78" s="58"/>
      <c r="B78" s="59">
        <v>12</v>
      </c>
      <c r="C78" s="49">
        <v>12</v>
      </c>
      <c r="D78" s="20">
        <f t="shared" si="21"/>
        <v>15</v>
      </c>
      <c r="E78" s="20">
        <f>+D78+1</f>
        <v>16</v>
      </c>
      <c r="F78" s="20">
        <f>+E78+1</f>
        <v>17</v>
      </c>
      <c r="G78" s="20">
        <f t="shared" ref="G78:I79" si="22">F78+1</f>
        <v>18</v>
      </c>
      <c r="H78" s="20">
        <f t="shared" si="22"/>
        <v>19</v>
      </c>
      <c r="I78" s="20">
        <f t="shared" si="22"/>
        <v>20</v>
      </c>
      <c r="J78" s="53">
        <f>+I78+1</f>
        <v>21</v>
      </c>
      <c r="K78" s="67"/>
      <c r="L78" s="59">
        <v>12</v>
      </c>
      <c r="M78" s="49">
        <v>38</v>
      </c>
      <c r="N78" s="20">
        <f>+T77+1</f>
        <v>13</v>
      </c>
      <c r="O78" s="20">
        <f t="shared" si="19"/>
        <v>14</v>
      </c>
      <c r="P78" s="20">
        <f>+O78+1</f>
        <v>15</v>
      </c>
      <c r="Q78" s="20">
        <f t="shared" si="19"/>
        <v>16</v>
      </c>
      <c r="R78" s="20">
        <f t="shared" si="19"/>
        <v>17</v>
      </c>
      <c r="S78" s="20">
        <f>R78+1</f>
        <v>18</v>
      </c>
      <c r="T78" s="53">
        <f>S78+1</f>
        <v>19</v>
      </c>
      <c r="W78" s="68"/>
    </row>
    <row r="79" spans="1:23" s="39" customFormat="1" ht="18.95" customHeight="1">
      <c r="A79" s="58"/>
      <c r="B79" s="59">
        <v>13</v>
      </c>
      <c r="C79" s="49">
        <v>13</v>
      </c>
      <c r="D79" s="20">
        <f t="shared" si="21"/>
        <v>22</v>
      </c>
      <c r="E79" s="20">
        <f>D79+1</f>
        <v>23</v>
      </c>
      <c r="F79" s="20">
        <f>E79+1</f>
        <v>24</v>
      </c>
      <c r="G79" s="20">
        <f t="shared" si="22"/>
        <v>25</v>
      </c>
      <c r="H79" s="20">
        <f t="shared" si="22"/>
        <v>26</v>
      </c>
      <c r="I79" s="20">
        <f t="shared" si="22"/>
        <v>27</v>
      </c>
      <c r="J79" s="53">
        <f>I79+1</f>
        <v>28</v>
      </c>
      <c r="K79" s="67"/>
      <c r="L79" s="59">
        <v>13</v>
      </c>
      <c r="M79" s="49">
        <v>39</v>
      </c>
      <c r="N79" s="20">
        <f>T78+1</f>
        <v>20</v>
      </c>
      <c r="O79" s="20">
        <f>+N79+1</f>
        <v>21</v>
      </c>
      <c r="P79" s="20">
        <f>+O79+1</f>
        <v>22</v>
      </c>
      <c r="Q79" s="20">
        <f>+P79+1</f>
        <v>23</v>
      </c>
      <c r="R79" s="20">
        <f t="shared" si="19"/>
        <v>24</v>
      </c>
      <c r="S79" s="20">
        <f t="shared" si="19"/>
        <v>25</v>
      </c>
      <c r="T79" s="53">
        <f>S79+1</f>
        <v>26</v>
      </c>
    </row>
    <row r="80" spans="1:23" s="39" customFormat="1" ht="18.95" customHeight="1">
      <c r="A80" s="65"/>
      <c r="B80" s="61"/>
      <c r="C80" s="61"/>
      <c r="D80" s="69"/>
      <c r="E80" s="62"/>
      <c r="F80" s="62"/>
      <c r="G80" s="62"/>
      <c r="H80" s="62"/>
      <c r="I80" s="62"/>
      <c r="J80" s="63"/>
      <c r="K80" s="65"/>
      <c r="L80" s="61"/>
      <c r="M80" s="61"/>
      <c r="N80" s="69"/>
      <c r="O80" s="62"/>
      <c r="P80" s="62"/>
      <c r="Q80" s="62"/>
      <c r="R80" s="62"/>
      <c r="S80" s="62"/>
      <c r="T80" s="63"/>
    </row>
    <row r="81" spans="1:20" s="39" customFormat="1" ht="18.95" customHeight="1">
      <c r="A81" s="48"/>
      <c r="B81" s="49">
        <v>1</v>
      </c>
      <c r="C81" s="49">
        <v>14</v>
      </c>
      <c r="D81" s="20">
        <f>J79+1</f>
        <v>29</v>
      </c>
      <c r="E81" s="20">
        <f>D81+1</f>
        <v>30</v>
      </c>
      <c r="F81" s="20">
        <f>E81+1</f>
        <v>31</v>
      </c>
      <c r="G81" s="20">
        <v>1</v>
      </c>
      <c r="H81" s="20">
        <f t="shared" ref="F81:I83" si="23">+G81+1</f>
        <v>2</v>
      </c>
      <c r="I81" s="20">
        <f t="shared" si="23"/>
        <v>3</v>
      </c>
      <c r="J81" s="20">
        <f>+I81+1</f>
        <v>4</v>
      </c>
      <c r="K81" s="48"/>
      <c r="L81" s="49">
        <v>1</v>
      </c>
      <c r="M81" s="49">
        <v>40</v>
      </c>
      <c r="N81" s="20">
        <f>T79+1</f>
        <v>27</v>
      </c>
      <c r="O81" s="20">
        <f>N81+1</f>
        <v>28</v>
      </c>
      <c r="P81" s="20">
        <f>O81+1</f>
        <v>29</v>
      </c>
      <c r="Q81" s="20">
        <f>+P81+1</f>
        <v>30</v>
      </c>
      <c r="R81" s="20">
        <v>1</v>
      </c>
      <c r="S81" s="20">
        <f t="shared" si="19"/>
        <v>2</v>
      </c>
      <c r="T81" s="53">
        <f t="shared" si="19"/>
        <v>3</v>
      </c>
    </row>
    <row r="82" spans="1:20" s="39" customFormat="1" ht="18.95" customHeight="1">
      <c r="A82" s="64" t="s">
        <v>74</v>
      </c>
      <c r="B82" s="49">
        <v>2</v>
      </c>
      <c r="C82" s="49">
        <v>15</v>
      </c>
      <c r="D82" s="20">
        <f t="shared" si="21"/>
        <v>5</v>
      </c>
      <c r="E82" s="20">
        <f>+D82+1</f>
        <v>6</v>
      </c>
      <c r="F82" s="40">
        <f t="shared" si="23"/>
        <v>7</v>
      </c>
      <c r="G82" s="20">
        <f t="shared" si="23"/>
        <v>8</v>
      </c>
      <c r="H82" s="20">
        <f t="shared" si="23"/>
        <v>9</v>
      </c>
      <c r="I82" s="87">
        <f t="shared" si="23"/>
        <v>10</v>
      </c>
      <c r="J82" s="20">
        <f>+I82+1</f>
        <v>11</v>
      </c>
      <c r="K82" s="64" t="s">
        <v>75</v>
      </c>
      <c r="L82" s="49">
        <v>2</v>
      </c>
      <c r="M82" s="49">
        <v>41</v>
      </c>
      <c r="N82" s="20">
        <f>+T81+1</f>
        <v>4</v>
      </c>
      <c r="O82" s="20">
        <f t="shared" ref="O82:P83" si="24">+N82+1</f>
        <v>5</v>
      </c>
      <c r="P82" s="40">
        <f t="shared" si="24"/>
        <v>6</v>
      </c>
      <c r="Q82" s="20">
        <f>+P82+1</f>
        <v>7</v>
      </c>
      <c r="R82" s="20">
        <f t="shared" si="19"/>
        <v>8</v>
      </c>
      <c r="S82" s="20">
        <f t="shared" si="19"/>
        <v>9</v>
      </c>
      <c r="T82" s="53">
        <f t="shared" si="19"/>
        <v>10</v>
      </c>
    </row>
    <row r="83" spans="1:20" s="39" customFormat="1" ht="18.95" customHeight="1">
      <c r="A83" s="48"/>
      <c r="B83" s="49">
        <v>3</v>
      </c>
      <c r="C83" s="49">
        <v>16</v>
      </c>
      <c r="D83" s="20">
        <f t="shared" si="21"/>
        <v>12</v>
      </c>
      <c r="E83" s="20">
        <f>+D83+1</f>
        <v>13</v>
      </c>
      <c r="F83" s="40">
        <f t="shared" si="23"/>
        <v>14</v>
      </c>
      <c r="G83" s="20">
        <f t="shared" si="23"/>
        <v>15</v>
      </c>
      <c r="H83" s="20">
        <f t="shared" si="23"/>
        <v>16</v>
      </c>
      <c r="I83" s="20">
        <f>H83+1</f>
        <v>17</v>
      </c>
      <c r="J83" s="20">
        <f>I83+1</f>
        <v>18</v>
      </c>
      <c r="K83" s="48"/>
      <c r="L83" s="49">
        <v>3</v>
      </c>
      <c r="M83" s="49">
        <v>42</v>
      </c>
      <c r="N83" s="20">
        <f>+T82+1</f>
        <v>11</v>
      </c>
      <c r="O83" s="20">
        <f t="shared" si="24"/>
        <v>12</v>
      </c>
      <c r="P83" s="40">
        <f t="shared" si="24"/>
        <v>13</v>
      </c>
      <c r="Q83" s="20">
        <f>+P83+1</f>
        <v>14</v>
      </c>
      <c r="R83" s="20">
        <f t="shared" si="19"/>
        <v>15</v>
      </c>
      <c r="S83" s="20">
        <f t="shared" si="19"/>
        <v>16</v>
      </c>
      <c r="T83" s="53">
        <f t="shared" si="19"/>
        <v>17</v>
      </c>
    </row>
    <row r="84" spans="1:20" s="39" customFormat="1" ht="18.95" customHeight="1">
      <c r="A84" s="58"/>
      <c r="B84" s="59">
        <v>4</v>
      </c>
      <c r="C84" s="49">
        <v>17</v>
      </c>
      <c r="D84" s="20">
        <f>J83+1</f>
        <v>19</v>
      </c>
      <c r="E84" s="20">
        <f>D84+1</f>
        <v>20</v>
      </c>
      <c r="F84" s="20">
        <f>+E84+1</f>
        <v>21</v>
      </c>
      <c r="G84" s="20">
        <f>+F84+1</f>
        <v>22</v>
      </c>
      <c r="H84" s="20">
        <f>+G84+1</f>
        <v>23</v>
      </c>
      <c r="I84" s="20">
        <f>+H84+1</f>
        <v>24</v>
      </c>
      <c r="J84" s="20">
        <f t="shared" ref="J84" si="25">I84+1</f>
        <v>25</v>
      </c>
      <c r="K84" s="58"/>
      <c r="L84" s="59">
        <v>4</v>
      </c>
      <c r="M84" s="49">
        <v>43</v>
      </c>
      <c r="N84" s="20">
        <f>T83+1</f>
        <v>18</v>
      </c>
      <c r="O84" s="20">
        <f>N84+1</f>
        <v>19</v>
      </c>
      <c r="P84" s="20">
        <f>O84+1</f>
        <v>20</v>
      </c>
      <c r="Q84" s="20">
        <f>P84+1</f>
        <v>21</v>
      </c>
      <c r="R84" s="20">
        <f t="shared" si="19"/>
        <v>22</v>
      </c>
      <c r="S84" s="20">
        <f t="shared" si="19"/>
        <v>23</v>
      </c>
      <c r="T84" s="53">
        <f t="shared" si="19"/>
        <v>24</v>
      </c>
    </row>
    <row r="85" spans="1:20" s="39" customFormat="1" ht="18.95" customHeight="1">
      <c r="A85" s="65"/>
      <c r="B85" s="61"/>
      <c r="C85" s="61"/>
      <c r="D85" s="62"/>
      <c r="E85" s="62"/>
      <c r="F85" s="62"/>
      <c r="G85" s="62"/>
      <c r="H85" s="62"/>
      <c r="I85" s="62"/>
      <c r="J85" s="62"/>
      <c r="K85" s="65"/>
      <c r="L85" s="61"/>
      <c r="M85" s="61"/>
      <c r="N85" s="62"/>
      <c r="O85" s="62"/>
      <c r="P85" s="62"/>
      <c r="Q85" s="62"/>
      <c r="R85" s="62"/>
      <c r="S85" s="62"/>
      <c r="T85" s="63"/>
    </row>
    <row r="86" spans="1:20" s="39" customFormat="1" ht="18.95" customHeight="1">
      <c r="A86" s="48"/>
      <c r="B86" s="49">
        <v>5</v>
      </c>
      <c r="C86" s="49">
        <v>18</v>
      </c>
      <c r="D86" s="20">
        <f>J84+1</f>
        <v>26</v>
      </c>
      <c r="E86" s="20">
        <f>D86+1</f>
        <v>27</v>
      </c>
      <c r="F86" s="20">
        <f>E86+1</f>
        <v>28</v>
      </c>
      <c r="G86" s="20">
        <f>F86+1</f>
        <v>29</v>
      </c>
      <c r="H86" s="20">
        <f>G86+1</f>
        <v>30</v>
      </c>
      <c r="I86" s="87">
        <v>1</v>
      </c>
      <c r="J86" s="20">
        <f t="shared" ref="F86:J88" si="26">+I86+1</f>
        <v>2</v>
      </c>
      <c r="K86" s="48"/>
      <c r="L86" s="49">
        <v>5</v>
      </c>
      <c r="M86" s="49">
        <v>44</v>
      </c>
      <c r="N86" s="20">
        <f>T84+1</f>
        <v>25</v>
      </c>
      <c r="O86" s="20">
        <f t="shared" ref="O86:S88" si="27">+N86+1</f>
        <v>26</v>
      </c>
      <c r="P86" s="20">
        <f t="shared" si="27"/>
        <v>27</v>
      </c>
      <c r="Q86" s="20">
        <f t="shared" si="27"/>
        <v>28</v>
      </c>
      <c r="R86" s="20">
        <f>Q86+1</f>
        <v>29</v>
      </c>
      <c r="S86" s="20">
        <f>R86+1</f>
        <v>30</v>
      </c>
      <c r="T86" s="53">
        <f>+S86+1</f>
        <v>31</v>
      </c>
    </row>
    <row r="87" spans="1:20" s="39" customFormat="1" ht="18.95" customHeight="1">
      <c r="A87" s="64" t="s">
        <v>76</v>
      </c>
      <c r="B87" s="49">
        <v>6</v>
      </c>
      <c r="C87" s="49">
        <v>19</v>
      </c>
      <c r="D87" s="20">
        <f>+J86+1</f>
        <v>3</v>
      </c>
      <c r="E87" s="20">
        <f>+D87+1</f>
        <v>4</v>
      </c>
      <c r="F87" s="20">
        <f t="shared" si="26"/>
        <v>5</v>
      </c>
      <c r="G87" s="20">
        <f t="shared" si="26"/>
        <v>6</v>
      </c>
      <c r="H87" s="87">
        <f t="shared" si="26"/>
        <v>7</v>
      </c>
      <c r="I87" s="20">
        <f t="shared" si="26"/>
        <v>8</v>
      </c>
      <c r="J87" s="20">
        <f t="shared" si="26"/>
        <v>9</v>
      </c>
      <c r="K87" s="64" t="s">
        <v>77</v>
      </c>
      <c r="L87" s="49">
        <v>6</v>
      </c>
      <c r="M87" s="49">
        <v>45</v>
      </c>
      <c r="N87" s="20">
        <v>1</v>
      </c>
      <c r="O87" s="20">
        <f t="shared" si="27"/>
        <v>2</v>
      </c>
      <c r="P87" s="20">
        <f t="shared" si="27"/>
        <v>3</v>
      </c>
      <c r="Q87" s="20">
        <f t="shared" si="27"/>
        <v>4</v>
      </c>
      <c r="R87" s="20">
        <f t="shared" si="27"/>
        <v>5</v>
      </c>
      <c r="S87" s="20">
        <f t="shared" si="27"/>
        <v>6</v>
      </c>
      <c r="T87" s="53">
        <f>+S87+1</f>
        <v>7</v>
      </c>
    </row>
    <row r="88" spans="1:20" s="39" customFormat="1" ht="18.95" customHeight="1">
      <c r="A88" s="48"/>
      <c r="B88" s="49">
        <v>7</v>
      </c>
      <c r="C88" s="49">
        <v>20</v>
      </c>
      <c r="D88" s="20">
        <f>+J87+1</f>
        <v>10</v>
      </c>
      <c r="E88" s="20">
        <f>+D88+1</f>
        <v>11</v>
      </c>
      <c r="F88" s="20">
        <f t="shared" si="26"/>
        <v>12</v>
      </c>
      <c r="G88" s="20">
        <f t="shared" si="26"/>
        <v>13</v>
      </c>
      <c r="H88" s="20">
        <f t="shared" si="26"/>
        <v>14</v>
      </c>
      <c r="I88" s="20">
        <f t="shared" si="26"/>
        <v>15</v>
      </c>
      <c r="J88" s="20">
        <f t="shared" si="26"/>
        <v>16</v>
      </c>
      <c r="K88" s="48"/>
      <c r="L88" s="49">
        <v>7</v>
      </c>
      <c r="M88" s="49">
        <v>46</v>
      </c>
      <c r="N88" s="20">
        <f>+T87+1</f>
        <v>8</v>
      </c>
      <c r="O88" s="20">
        <f t="shared" si="27"/>
        <v>9</v>
      </c>
      <c r="P88" s="20">
        <f t="shared" si="27"/>
        <v>10</v>
      </c>
      <c r="Q88" s="20">
        <f t="shared" si="27"/>
        <v>11</v>
      </c>
      <c r="R88" s="20">
        <f t="shared" si="27"/>
        <v>12</v>
      </c>
      <c r="S88" s="20">
        <f t="shared" si="27"/>
        <v>13</v>
      </c>
      <c r="T88" s="86">
        <f>+S88+1</f>
        <v>14</v>
      </c>
    </row>
    <row r="89" spans="1:20" s="39" customFormat="1" ht="18.95" customHeight="1">
      <c r="A89" s="58"/>
      <c r="B89" s="59">
        <v>8</v>
      </c>
      <c r="C89" s="49">
        <v>21</v>
      </c>
      <c r="D89" s="20">
        <f>J88+1</f>
        <v>17</v>
      </c>
      <c r="E89" s="20">
        <f>+D89+1</f>
        <v>18</v>
      </c>
      <c r="F89" s="20">
        <f>E89+1</f>
        <v>19</v>
      </c>
      <c r="G89" s="20">
        <f>F89+1</f>
        <v>20</v>
      </c>
      <c r="H89" s="20">
        <f>G89+1</f>
        <v>21</v>
      </c>
      <c r="I89" s="20">
        <f>+H89+1</f>
        <v>22</v>
      </c>
      <c r="J89" s="20">
        <f>+I89+1</f>
        <v>23</v>
      </c>
      <c r="K89" s="58"/>
      <c r="L89" s="59">
        <v>8</v>
      </c>
      <c r="M89" s="49">
        <v>47</v>
      </c>
      <c r="N89" s="20">
        <f>T88+1</f>
        <v>15</v>
      </c>
      <c r="O89" s="20">
        <f>+N89+1</f>
        <v>16</v>
      </c>
      <c r="P89" s="20">
        <f>+O89+1</f>
        <v>17</v>
      </c>
      <c r="Q89" s="20">
        <f>P89+1</f>
        <v>18</v>
      </c>
      <c r="R89" s="20">
        <f>Q89+1</f>
        <v>19</v>
      </c>
      <c r="S89" s="20">
        <f>R89+1</f>
        <v>20</v>
      </c>
      <c r="T89" s="53">
        <f>+S89+1</f>
        <v>21</v>
      </c>
    </row>
    <row r="90" spans="1:20" s="39" customFormat="1" ht="18.95" customHeight="1">
      <c r="A90" s="65"/>
      <c r="B90" s="61"/>
      <c r="C90" s="61"/>
      <c r="D90" s="62"/>
      <c r="E90" s="62"/>
      <c r="F90" s="62"/>
      <c r="G90" s="62"/>
      <c r="H90" s="62"/>
      <c r="I90" s="62"/>
      <c r="J90" s="62"/>
      <c r="K90" s="65"/>
      <c r="L90" s="61"/>
      <c r="M90" s="61"/>
      <c r="N90" s="62"/>
      <c r="O90" s="62"/>
      <c r="P90" s="62"/>
      <c r="Q90" s="62"/>
      <c r="R90" s="62"/>
      <c r="S90" s="62"/>
      <c r="T90" s="63"/>
    </row>
    <row r="91" spans="1:20" s="39" customFormat="1" ht="18.95" customHeight="1">
      <c r="A91" s="48"/>
      <c r="B91" s="49">
        <v>9</v>
      </c>
      <c r="C91" s="49">
        <v>22</v>
      </c>
      <c r="D91" s="87">
        <f>+J89+1</f>
        <v>24</v>
      </c>
      <c r="E91" s="89">
        <f>D91+1</f>
        <v>25</v>
      </c>
      <c r="F91" s="20">
        <f t="shared" ref="F91:J93" si="28">+E91+1</f>
        <v>26</v>
      </c>
      <c r="G91" s="20">
        <f t="shared" si="28"/>
        <v>27</v>
      </c>
      <c r="H91" s="20">
        <f>G91+1</f>
        <v>28</v>
      </c>
      <c r="I91" s="20">
        <f>H91+1</f>
        <v>29</v>
      </c>
      <c r="J91" s="20">
        <f>I91+1</f>
        <v>30</v>
      </c>
      <c r="K91" s="48"/>
      <c r="L91" s="49">
        <v>9</v>
      </c>
      <c r="M91" s="49">
        <v>48</v>
      </c>
      <c r="N91" s="20">
        <f>T89+1</f>
        <v>22</v>
      </c>
      <c r="O91" s="20">
        <f>N91+1</f>
        <v>23</v>
      </c>
      <c r="P91" s="20">
        <f>O91+1</f>
        <v>24</v>
      </c>
      <c r="Q91" s="20">
        <f t="shared" ref="O91:T94" si="29">+P91+1</f>
        <v>25</v>
      </c>
      <c r="R91" s="51">
        <f>Q91+1</f>
        <v>26</v>
      </c>
      <c r="S91" s="70">
        <f>R91+1</f>
        <v>27</v>
      </c>
      <c r="T91" s="53">
        <f>S91+1</f>
        <v>28</v>
      </c>
    </row>
    <row r="92" spans="1:20" s="39" customFormat="1" ht="18.95" customHeight="1">
      <c r="A92" s="64" t="s">
        <v>78</v>
      </c>
      <c r="B92" s="49">
        <v>10</v>
      </c>
      <c r="C92" s="49">
        <v>23</v>
      </c>
      <c r="D92" s="20">
        <f>J91+1</f>
        <v>31</v>
      </c>
      <c r="E92" s="20">
        <v>1</v>
      </c>
      <c r="F92" s="20">
        <f t="shared" si="28"/>
        <v>2</v>
      </c>
      <c r="G92" s="20">
        <f t="shared" si="28"/>
        <v>3</v>
      </c>
      <c r="H92" s="20">
        <f t="shared" si="28"/>
        <v>4</v>
      </c>
      <c r="I92" s="20">
        <f t="shared" si="28"/>
        <v>5</v>
      </c>
      <c r="J92" s="20">
        <f t="shared" si="28"/>
        <v>6</v>
      </c>
      <c r="K92" s="64" t="s">
        <v>79</v>
      </c>
      <c r="L92" s="49">
        <v>10</v>
      </c>
      <c r="M92" s="49">
        <v>49</v>
      </c>
      <c r="N92" s="20">
        <f>T91+1</f>
        <v>29</v>
      </c>
      <c r="O92" s="20">
        <f t="shared" si="29"/>
        <v>30</v>
      </c>
      <c r="P92" s="20">
        <v>1</v>
      </c>
      <c r="Q92" s="20">
        <f t="shared" si="29"/>
        <v>2</v>
      </c>
      <c r="R92" s="20">
        <f t="shared" si="29"/>
        <v>3</v>
      </c>
      <c r="S92" s="20">
        <f t="shared" si="29"/>
        <v>4</v>
      </c>
      <c r="T92" s="53">
        <f t="shared" si="29"/>
        <v>5</v>
      </c>
    </row>
    <row r="93" spans="1:20" s="39" customFormat="1" ht="18.95" customHeight="1">
      <c r="A93" s="48"/>
      <c r="B93" s="49">
        <v>11</v>
      </c>
      <c r="C93" s="49">
        <v>24</v>
      </c>
      <c r="D93" s="20">
        <f>+J92+1</f>
        <v>7</v>
      </c>
      <c r="E93" s="20">
        <f>+D93+1</f>
        <v>8</v>
      </c>
      <c r="F93" s="20">
        <f t="shared" si="28"/>
        <v>9</v>
      </c>
      <c r="G93" s="20">
        <f t="shared" si="28"/>
        <v>10</v>
      </c>
      <c r="H93" s="20">
        <f t="shared" si="28"/>
        <v>11</v>
      </c>
      <c r="I93" s="20">
        <f>+H93+1</f>
        <v>12</v>
      </c>
      <c r="J93" s="20">
        <f t="shared" si="28"/>
        <v>13</v>
      </c>
      <c r="K93" s="48"/>
      <c r="L93" s="49">
        <v>11</v>
      </c>
      <c r="M93" s="49">
        <v>50</v>
      </c>
      <c r="N93" s="20">
        <f>+T92+1</f>
        <v>6</v>
      </c>
      <c r="O93" s="20">
        <f t="shared" si="29"/>
        <v>7</v>
      </c>
      <c r="P93" s="20">
        <f t="shared" si="29"/>
        <v>8</v>
      </c>
      <c r="Q93" s="20">
        <f t="shared" si="29"/>
        <v>9</v>
      </c>
      <c r="R93" s="40">
        <f t="shared" si="29"/>
        <v>10</v>
      </c>
      <c r="S93" s="20">
        <f>+R93+1</f>
        <v>11</v>
      </c>
      <c r="T93" s="53">
        <f>+S93+1</f>
        <v>12</v>
      </c>
    </row>
    <row r="94" spans="1:20" s="39" customFormat="1" ht="18.95" customHeight="1">
      <c r="A94" s="58"/>
      <c r="B94" s="59">
        <v>12</v>
      </c>
      <c r="C94" s="49">
        <v>25</v>
      </c>
      <c r="D94" s="20">
        <f>+J93+1</f>
        <v>14</v>
      </c>
      <c r="E94" s="20">
        <f>+D94+1</f>
        <v>15</v>
      </c>
      <c r="F94" s="20">
        <f>+E94+1</f>
        <v>16</v>
      </c>
      <c r="G94" s="20">
        <f>F94+1</f>
        <v>17</v>
      </c>
      <c r="H94" s="20">
        <f>G94+1</f>
        <v>18</v>
      </c>
      <c r="I94" s="20">
        <f>H94+1</f>
        <v>19</v>
      </c>
      <c r="J94" s="20">
        <f>I94+1</f>
        <v>20</v>
      </c>
      <c r="K94" s="71"/>
      <c r="L94" s="49">
        <v>12</v>
      </c>
      <c r="M94" s="49">
        <v>51</v>
      </c>
      <c r="N94" s="20">
        <f>+T93+1</f>
        <v>13</v>
      </c>
      <c r="O94" s="20">
        <f t="shared" si="29"/>
        <v>14</v>
      </c>
      <c r="P94" s="20">
        <f t="shared" si="29"/>
        <v>15</v>
      </c>
      <c r="Q94" s="20">
        <f t="shared" si="29"/>
        <v>16</v>
      </c>
      <c r="R94" s="20">
        <f t="shared" si="29"/>
        <v>17</v>
      </c>
      <c r="S94" s="20">
        <f>R94+1</f>
        <v>18</v>
      </c>
      <c r="T94" s="53">
        <f>S94+1</f>
        <v>19</v>
      </c>
    </row>
    <row r="95" spans="1:20" s="39" customFormat="1" ht="18.95" customHeight="1">
      <c r="A95" s="48"/>
      <c r="B95" s="49">
        <v>13</v>
      </c>
      <c r="C95" s="49">
        <v>26</v>
      </c>
      <c r="D95" s="20">
        <f>J94+1</f>
        <v>21</v>
      </c>
      <c r="E95" s="20">
        <f>D95+1</f>
        <v>22</v>
      </c>
      <c r="F95" s="20">
        <f>E95+1</f>
        <v>23</v>
      </c>
      <c r="G95" s="20">
        <f>F95+1</f>
        <v>24</v>
      </c>
      <c r="H95" s="20">
        <f t="shared" ref="H95:I95" si="30">+G95+1</f>
        <v>25</v>
      </c>
      <c r="I95" s="20">
        <f t="shared" si="30"/>
        <v>26</v>
      </c>
      <c r="J95" s="53">
        <f>I95+1</f>
        <v>27</v>
      </c>
      <c r="K95" s="48"/>
      <c r="L95" s="49">
        <v>13</v>
      </c>
      <c r="M95" s="49">
        <v>52</v>
      </c>
      <c r="N95" s="20">
        <f>T94+1</f>
        <v>20</v>
      </c>
      <c r="O95" s="20">
        <f>N95+1</f>
        <v>21</v>
      </c>
      <c r="P95" s="20">
        <f>+O95+1</f>
        <v>22</v>
      </c>
      <c r="Q95" s="20">
        <f>+P95+1</f>
        <v>23</v>
      </c>
      <c r="R95" s="72">
        <f>+Q95+1</f>
        <v>24</v>
      </c>
      <c r="S95" s="85">
        <f>+R95+1</f>
        <v>25</v>
      </c>
      <c r="T95" s="53">
        <f>+S95+1</f>
        <v>26</v>
      </c>
    </row>
    <row r="96" spans="1:20" s="39" customFormat="1" ht="18.95" customHeight="1">
      <c r="A96" s="65"/>
      <c r="B96" s="61"/>
      <c r="C96" s="61"/>
      <c r="D96" s="62"/>
      <c r="E96" s="62"/>
      <c r="F96" s="62"/>
      <c r="G96" s="62"/>
      <c r="H96" s="62"/>
      <c r="I96" s="62"/>
      <c r="J96" s="62"/>
      <c r="K96" s="65"/>
      <c r="L96" s="61"/>
      <c r="M96" s="61"/>
      <c r="N96" s="69">
        <f>T95+1</f>
        <v>27</v>
      </c>
      <c r="O96" s="62">
        <f>N96+1</f>
        <v>28</v>
      </c>
      <c r="P96" s="62">
        <f>O96+1</f>
        <v>29</v>
      </c>
      <c r="Q96" s="62">
        <f t="shared" ref="Q96:R96" si="31">P96+1</f>
        <v>30</v>
      </c>
      <c r="R96" s="62">
        <f t="shared" si="31"/>
        <v>31</v>
      </c>
      <c r="S96" s="62"/>
      <c r="T96" s="63"/>
    </row>
    <row r="97" spans="2:28" s="39" customFormat="1">
      <c r="B97" s="42"/>
      <c r="C97" s="42"/>
      <c r="D97" s="20"/>
      <c r="E97" s="20"/>
      <c r="F97" s="20"/>
      <c r="G97" s="20"/>
      <c r="H97" s="20"/>
      <c r="I97" s="20"/>
      <c r="J97" s="20"/>
      <c r="L97" s="42"/>
      <c r="M97" s="42"/>
      <c r="N97" s="20"/>
      <c r="O97" s="20"/>
      <c r="P97" s="20"/>
      <c r="Q97" s="20"/>
      <c r="R97" s="20"/>
      <c r="S97" s="20"/>
      <c r="T97" s="20"/>
      <c r="U97" s="20"/>
      <c r="V97" s="20"/>
      <c r="W97" s="20"/>
    </row>
    <row r="98" spans="2:28" s="39" customFormat="1" ht="16.5" thickBot="1">
      <c r="B98" s="42"/>
      <c r="C98" s="355"/>
      <c r="D98" s="356"/>
      <c r="E98" s="73">
        <v>2020</v>
      </c>
      <c r="F98" s="73">
        <v>2019</v>
      </c>
      <c r="G98" s="73">
        <v>2018</v>
      </c>
      <c r="H98" s="73">
        <v>2017</v>
      </c>
      <c r="I98" s="73">
        <v>2016</v>
      </c>
      <c r="J98" s="73">
        <v>2015</v>
      </c>
      <c r="K98" s="73">
        <v>2014</v>
      </c>
      <c r="L98" s="74">
        <v>2013</v>
      </c>
      <c r="M98" s="74">
        <v>2012</v>
      </c>
      <c r="N98" s="20"/>
      <c r="O98" s="20"/>
      <c r="P98" s="20"/>
      <c r="Q98" s="22"/>
      <c r="R98" s="22"/>
      <c r="S98" s="20"/>
      <c r="V98" s="20"/>
      <c r="W98" s="20"/>
      <c r="X98" s="20"/>
      <c r="Y98" s="20"/>
      <c r="Z98" s="20"/>
      <c r="AA98" s="20"/>
      <c r="AB98" s="20"/>
    </row>
    <row r="99" spans="2:28" s="39" customFormat="1">
      <c r="B99" s="42"/>
      <c r="C99" s="357" t="s">
        <v>127</v>
      </c>
      <c r="D99" s="358"/>
      <c r="E99" s="75">
        <v>88</v>
      </c>
      <c r="F99" s="75">
        <v>89</v>
      </c>
      <c r="G99" s="75">
        <v>90</v>
      </c>
      <c r="H99" s="75">
        <v>91</v>
      </c>
      <c r="I99" s="75">
        <v>93</v>
      </c>
      <c r="J99" s="75">
        <v>94</v>
      </c>
      <c r="K99" s="75">
        <v>88</v>
      </c>
      <c r="L99" s="75">
        <v>89</v>
      </c>
      <c r="M99" s="75">
        <v>91</v>
      </c>
      <c r="N99" s="20"/>
      <c r="O99" s="76"/>
      <c r="P99" s="23" t="s">
        <v>80</v>
      </c>
      <c r="Q99" s="77"/>
      <c r="R99" s="24" t="s">
        <v>81</v>
      </c>
      <c r="S99" s="20"/>
      <c r="V99" s="20"/>
      <c r="W99" s="20"/>
      <c r="X99" s="20"/>
      <c r="Y99" s="20"/>
      <c r="Z99" s="20"/>
      <c r="AA99" s="20"/>
      <c r="AB99" s="20"/>
    </row>
    <row r="100" spans="2:28" s="39" customFormat="1">
      <c r="B100" s="42"/>
      <c r="C100" s="352" t="s">
        <v>128</v>
      </c>
      <c r="D100" s="353"/>
      <c r="E100" s="78">
        <v>91</v>
      </c>
      <c r="F100" s="78">
        <v>91</v>
      </c>
      <c r="G100" s="78">
        <v>91</v>
      </c>
      <c r="H100" s="78">
        <v>91</v>
      </c>
      <c r="I100" s="78">
        <v>91</v>
      </c>
      <c r="J100" s="78">
        <v>91</v>
      </c>
      <c r="K100" s="78">
        <v>91</v>
      </c>
      <c r="L100" s="78">
        <v>91</v>
      </c>
      <c r="M100" s="78">
        <v>91</v>
      </c>
      <c r="N100" s="20"/>
      <c r="O100" s="20"/>
      <c r="P100" s="20"/>
      <c r="Q100" s="22"/>
      <c r="R100" s="22"/>
      <c r="S100" s="20"/>
      <c r="T100"/>
      <c r="U100"/>
      <c r="V100"/>
      <c r="W100"/>
      <c r="X100" s="20"/>
      <c r="Y100" s="20"/>
      <c r="Z100" s="20"/>
      <c r="AA100" s="20"/>
      <c r="AB100" s="20"/>
    </row>
    <row r="101" spans="2:28" s="39" customFormat="1">
      <c r="B101" s="42"/>
      <c r="C101" s="352" t="s">
        <v>129</v>
      </c>
      <c r="D101" s="353"/>
      <c r="E101" s="78">
        <v>91</v>
      </c>
      <c r="F101" s="78">
        <v>91</v>
      </c>
      <c r="G101" s="78">
        <v>91</v>
      </c>
      <c r="H101" s="78">
        <v>91</v>
      </c>
      <c r="I101" s="78">
        <v>91</v>
      </c>
      <c r="J101" s="78">
        <v>91</v>
      </c>
      <c r="K101" s="78">
        <v>91</v>
      </c>
      <c r="L101" s="78">
        <v>91</v>
      </c>
      <c r="M101" s="78">
        <v>91</v>
      </c>
      <c r="N101" s="20"/>
      <c r="O101" s="79"/>
      <c r="P101" s="80" t="s">
        <v>80</v>
      </c>
      <c r="Q101" s="81"/>
      <c r="R101" s="24" t="s">
        <v>124</v>
      </c>
      <c r="S101" s="20"/>
      <c r="V101" s="20"/>
      <c r="W101" s="20"/>
      <c r="X101" s="20"/>
      <c r="Y101" s="20"/>
      <c r="Z101" s="20"/>
      <c r="AA101" s="20"/>
      <c r="AB101" s="20"/>
    </row>
    <row r="102" spans="2:28" s="39" customFormat="1">
      <c r="B102" s="42"/>
      <c r="C102" s="352" t="s">
        <v>130</v>
      </c>
      <c r="D102" s="353"/>
      <c r="E102" s="78">
        <v>96</v>
      </c>
      <c r="F102" s="78">
        <v>94</v>
      </c>
      <c r="G102" s="78">
        <v>93</v>
      </c>
      <c r="H102" s="78">
        <v>92</v>
      </c>
      <c r="I102" s="78">
        <v>91</v>
      </c>
      <c r="J102" s="78">
        <v>89</v>
      </c>
      <c r="K102" s="78">
        <v>95</v>
      </c>
      <c r="L102" s="78">
        <v>94</v>
      </c>
      <c r="M102" s="78">
        <v>93</v>
      </c>
      <c r="N102" s="20"/>
      <c r="O102" s="20"/>
      <c r="P102" s="20"/>
      <c r="Q102" s="22"/>
      <c r="R102" s="22"/>
      <c r="S102" s="20"/>
      <c r="V102" s="20"/>
      <c r="W102" s="20"/>
      <c r="X102" s="20"/>
      <c r="Y102" s="20"/>
      <c r="Z102" s="20"/>
      <c r="AA102" s="20"/>
      <c r="AB102" s="20"/>
    </row>
    <row r="103" spans="2:28" s="39" customFormat="1" ht="17.25" customHeight="1">
      <c r="B103" s="42"/>
      <c r="C103" s="82" t="s">
        <v>131</v>
      </c>
      <c r="D103" s="83"/>
      <c r="E103" s="78">
        <f t="shared" ref="E103:M103" si="32">SUM(E99:E102)</f>
        <v>366</v>
      </c>
      <c r="F103" s="78">
        <f t="shared" si="32"/>
        <v>365</v>
      </c>
      <c r="G103" s="78">
        <f t="shared" si="32"/>
        <v>365</v>
      </c>
      <c r="H103" s="78">
        <f t="shared" si="32"/>
        <v>365</v>
      </c>
      <c r="I103" s="78">
        <f t="shared" si="32"/>
        <v>366</v>
      </c>
      <c r="J103" s="78">
        <f t="shared" si="32"/>
        <v>365</v>
      </c>
      <c r="K103" s="78">
        <f t="shared" si="32"/>
        <v>365</v>
      </c>
      <c r="L103" s="78">
        <f t="shared" si="32"/>
        <v>365</v>
      </c>
      <c r="M103" s="78">
        <f t="shared" si="32"/>
        <v>366</v>
      </c>
      <c r="N103" s="20"/>
      <c r="O103" s="84" t="s">
        <v>82</v>
      </c>
      <c r="P103" s="23" t="s">
        <v>80</v>
      </c>
      <c r="Q103" s="77"/>
      <c r="R103" s="24" t="s">
        <v>83</v>
      </c>
      <c r="S103" s="20"/>
      <c r="V103" s="20"/>
      <c r="W103" s="20"/>
      <c r="X103" s="20"/>
      <c r="Y103" s="20"/>
      <c r="Z103" s="20"/>
      <c r="AA103" s="20"/>
      <c r="AB103" s="20"/>
    </row>
    <row r="104" spans="2:28" s="39" customFormat="1">
      <c r="B104" s="42"/>
      <c r="C104" s="42"/>
      <c r="D104" s="20"/>
      <c r="E104" s="20"/>
      <c r="F104" s="20"/>
      <c r="G104" s="20"/>
      <c r="H104" s="20"/>
      <c r="I104" s="20"/>
      <c r="J104" s="20"/>
      <c r="K104" s="20"/>
      <c r="L104" s="22"/>
      <c r="M104" s="22"/>
      <c r="N104" s="20"/>
      <c r="Q104" s="20"/>
      <c r="R104" s="20"/>
      <c r="S104" s="20"/>
      <c r="T104" s="20"/>
    </row>
    <row r="105" spans="2:28" s="39" customFormat="1">
      <c r="B105" s="42"/>
      <c r="C105" s="42"/>
      <c r="D105" s="20"/>
      <c r="E105" s="20"/>
      <c r="F105" s="20"/>
      <c r="G105" s="20"/>
      <c r="H105" s="20"/>
      <c r="I105" s="20"/>
      <c r="J105" s="20"/>
      <c r="L105" s="42"/>
      <c r="M105" s="42"/>
      <c r="N105" s="20"/>
      <c r="O105" s="20"/>
      <c r="P105" s="20"/>
      <c r="Q105" s="20"/>
      <c r="R105" s="20"/>
      <c r="S105" s="20"/>
      <c r="T105" s="20"/>
    </row>
    <row r="106" spans="2:28" s="39" customFormat="1">
      <c r="B106" s="42"/>
      <c r="C106" s="90" t="s">
        <v>132</v>
      </c>
      <c r="D106" s="41"/>
      <c r="E106" s="41"/>
      <c r="F106" s="2"/>
      <c r="I106" s="20"/>
      <c r="J106" s="20"/>
      <c r="L106" s="42"/>
      <c r="M106" s="42"/>
      <c r="N106" s="20"/>
      <c r="O106" s="20"/>
      <c r="P106" s="20"/>
      <c r="Q106" s="20"/>
      <c r="R106" s="20"/>
      <c r="S106" s="20"/>
      <c r="T106" s="20"/>
    </row>
    <row r="107" spans="2:28">
      <c r="C107" s="91" t="s">
        <v>142</v>
      </c>
      <c r="D107" s="92" t="s">
        <v>144</v>
      </c>
      <c r="E107" s="41"/>
      <c r="F107" s="2" t="s">
        <v>154</v>
      </c>
    </row>
    <row r="108" spans="2:28">
      <c r="C108" s="93" t="s">
        <v>159</v>
      </c>
      <c r="D108" s="3" t="s">
        <v>133</v>
      </c>
      <c r="E108" s="41"/>
      <c r="F108" s="2" t="s">
        <v>155</v>
      </c>
    </row>
    <row r="109" spans="2:28">
      <c r="C109" s="94" t="s">
        <v>153</v>
      </c>
      <c r="D109" s="3" t="s">
        <v>133</v>
      </c>
      <c r="E109" s="41"/>
      <c r="F109" s="2" t="s">
        <v>156</v>
      </c>
    </row>
    <row r="110" spans="2:28">
      <c r="C110" s="93" t="s">
        <v>145</v>
      </c>
      <c r="D110" s="3" t="s">
        <v>134</v>
      </c>
      <c r="E110" s="41"/>
      <c r="F110" s="2" t="s">
        <v>157</v>
      </c>
    </row>
    <row r="111" spans="2:28">
      <c r="C111" s="93" t="s">
        <v>146</v>
      </c>
      <c r="D111" s="3" t="s">
        <v>135</v>
      </c>
      <c r="E111" s="41"/>
      <c r="F111" s="2" t="s">
        <v>157</v>
      </c>
    </row>
    <row r="112" spans="2:28">
      <c r="C112" s="93" t="s">
        <v>147</v>
      </c>
      <c r="D112" s="3" t="s">
        <v>137</v>
      </c>
      <c r="E112" s="41"/>
      <c r="F112" s="2" t="s">
        <v>158</v>
      </c>
    </row>
    <row r="113" spans="3:6">
      <c r="C113" s="93" t="s">
        <v>148</v>
      </c>
      <c r="D113" s="3" t="s">
        <v>138</v>
      </c>
      <c r="E113" s="41"/>
      <c r="F113" s="2" t="s">
        <v>156</v>
      </c>
    </row>
    <row r="114" spans="3:6">
      <c r="C114" s="93" t="s">
        <v>149</v>
      </c>
      <c r="D114" s="3" t="s">
        <v>139</v>
      </c>
      <c r="E114" s="41"/>
      <c r="F114" s="2" t="s">
        <v>157</v>
      </c>
    </row>
    <row r="115" spans="3:6">
      <c r="C115" s="93" t="s">
        <v>150</v>
      </c>
      <c r="D115" s="3" t="s">
        <v>140</v>
      </c>
      <c r="E115" s="41"/>
      <c r="F115" s="2" t="s">
        <v>156</v>
      </c>
    </row>
    <row r="116" spans="3:6">
      <c r="C116" s="93" t="s">
        <v>151</v>
      </c>
      <c r="D116" s="3" t="s">
        <v>141</v>
      </c>
      <c r="E116" s="41"/>
      <c r="F116" s="2" t="s">
        <v>155</v>
      </c>
    </row>
    <row r="117" spans="3:6">
      <c r="C117" s="93" t="s">
        <v>152</v>
      </c>
      <c r="D117" s="3" t="s">
        <v>136</v>
      </c>
      <c r="E117" s="41"/>
      <c r="F117" s="2" t="s">
        <v>157</v>
      </c>
    </row>
    <row r="118" spans="3:6">
      <c r="C118" s="42" t="s">
        <v>143</v>
      </c>
      <c r="D118" s="41"/>
      <c r="E118" s="41"/>
      <c r="F118" s="2"/>
    </row>
    <row r="119" spans="3:6">
      <c r="C119" s="42"/>
    </row>
  </sheetData>
  <mergeCells count="14">
    <mergeCell ref="C101:D101"/>
    <mergeCell ref="C102:D102"/>
    <mergeCell ref="A1:T1"/>
    <mergeCell ref="A2:T2"/>
    <mergeCell ref="C98:D98"/>
    <mergeCell ref="C99:D99"/>
    <mergeCell ref="C100:D100"/>
    <mergeCell ref="B9:U9"/>
    <mergeCell ref="B10:U10"/>
    <mergeCell ref="D44:E44"/>
    <mergeCell ref="D45:E45"/>
    <mergeCell ref="D46:E46"/>
    <mergeCell ref="D47:E47"/>
    <mergeCell ref="D48:E4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Tester utilization calculator</vt:lpstr>
      <vt:lpstr>Forecast</vt:lpstr>
      <vt:lpstr>Waters Calender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skwpteo</dc:creator>
  <cp:lastModifiedBy>sgdann</cp:lastModifiedBy>
  <cp:lastPrinted>2015-12-14T05:42:38Z</cp:lastPrinted>
  <dcterms:created xsi:type="dcterms:W3CDTF">2014-03-31T07:43:00Z</dcterms:created>
  <dcterms:modified xsi:type="dcterms:W3CDTF">2021-06-08T06:37:06Z</dcterms:modified>
</cp:coreProperties>
</file>