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Calibration/"/>
    </mc:Choice>
  </mc:AlternateContent>
  <xr:revisionPtr revIDLastSave="0" documentId="8_{DDDE5FC6-2AC8-462F-AFCE-AC4AACC53553}" xr6:coauthVersionLast="44" xr6:coauthVersionMax="44" xr10:uidLastSave="{00000000-0000-0000-0000-000000000000}"/>
  <bookViews>
    <workbookView xWindow="-120" yWindow="-120" windowWidth="20730" windowHeight="11160" xr2:uid="{CE076554-A435-4462-B117-A7481F72E4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12" i="1" l="1"/>
  <c r="N11" i="1"/>
  <c r="H11" i="1"/>
  <c r="E11" i="1"/>
  <c r="C11" i="1"/>
  <c r="D9" i="1"/>
  <c r="L7" i="1" l="1"/>
  <c r="K5" i="1" l="1"/>
  <c r="L5" i="1" l="1"/>
  <c r="M5" i="1" l="1"/>
  <c r="K7" i="1" l="1"/>
  <c r="I7" i="1"/>
  <c r="I5" i="1"/>
  <c r="H5" i="1"/>
  <c r="H7" i="1"/>
  <c r="G7" i="1"/>
  <c r="G5" i="1"/>
  <c r="F5" i="1"/>
  <c r="F7" i="1"/>
  <c r="E9" i="1"/>
  <c r="N9" i="1" s="1"/>
  <c r="E7" i="1"/>
  <c r="E5" i="1"/>
  <c r="D7" i="1"/>
  <c r="D5" i="1"/>
  <c r="C7" i="1"/>
  <c r="C5" i="1"/>
  <c r="B5" i="1"/>
  <c r="M10" i="1"/>
  <c r="M13" i="1" s="1"/>
  <c r="L10" i="1"/>
  <c r="L13" i="1" s="1"/>
  <c r="J10" i="1"/>
  <c r="J13" i="1" s="1"/>
  <c r="N3" i="1"/>
  <c r="I10" i="1" l="1"/>
  <c r="I13" i="1" s="1"/>
  <c r="B10" i="1"/>
  <c r="B13" i="1" s="1"/>
  <c r="K10" i="1"/>
  <c r="K13" i="1" s="1"/>
  <c r="C10" i="1"/>
  <c r="C13" i="1" s="1"/>
  <c r="H10" i="1"/>
  <c r="H13" i="1" s="1"/>
  <c r="E10" i="1"/>
  <c r="E13" i="1" s="1"/>
  <c r="F10" i="1"/>
  <c r="F13" i="1" s="1"/>
  <c r="D10" i="1"/>
  <c r="D13" i="1" s="1"/>
  <c r="G10" i="1"/>
  <c r="G13" i="1" s="1"/>
  <c r="N5" i="1"/>
  <c r="N7" i="1"/>
  <c r="N10" i="1" l="1"/>
  <c r="N1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  <author>sgdann</author>
    <author>sgyyso</author>
    <author>Edwin Koh</author>
  </authors>
  <commentList>
    <comment ref="B5" authorId="0" shapeId="0" xr:uid="{32C3A603-6D07-4BDB-9047-36754689A7B3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Internal: 577.20 +5% SG&amp;A
External: 538.35</t>
        </r>
      </text>
    </comment>
    <comment ref="A6" authorId="1" shapeId="0" xr:uid="{A73DFFFE-0055-4A35-8530-BC8FC2C35AD5}">
      <text>
        <r>
          <rPr>
            <b/>
            <sz val="9"/>
            <color indexed="81"/>
            <rFont val="Tahoma"/>
            <charset val="1"/>
          </rPr>
          <t>sgdann:</t>
        </r>
        <r>
          <rPr>
            <sz val="9"/>
            <color indexed="81"/>
            <rFont val="Tahoma"/>
            <charset val="1"/>
          </rPr>
          <t xml:space="preserve">
No 10% markup for Fle Senai</t>
        </r>
      </text>
    </comment>
    <comment ref="C9" authorId="2" shapeId="0" xr:uid="{9F1B2964-7DE8-4DF5-9965-BB4BA3436FA1}">
      <text>
        <r>
          <rPr>
            <b/>
            <sz val="9"/>
            <color indexed="81"/>
            <rFont val="Tahoma"/>
            <charset val="1"/>
          </rPr>
          <t>sgyyso:</t>
        </r>
        <r>
          <rPr>
            <sz val="9"/>
            <color indexed="81"/>
            <rFont val="Tahoma"/>
            <charset val="1"/>
          </rPr>
          <t xml:space="preserve">
PO2019-083 - Optical Gaging</t>
        </r>
      </text>
    </comment>
    <comment ref="D9" authorId="2" shapeId="0" xr:uid="{F789F09C-7762-49A6-9839-1AC9B169BB8F}">
      <text>
        <r>
          <rPr>
            <b/>
            <sz val="9"/>
            <color indexed="81"/>
            <rFont val="Tahoma"/>
            <charset val="1"/>
          </rPr>
          <t>sgyyso:</t>
        </r>
        <r>
          <rPr>
            <sz val="9"/>
            <color indexed="81"/>
            <rFont val="Tahoma"/>
            <charset val="1"/>
          </rPr>
          <t xml:space="preserve">
WPPL GTS
PO2019-133 Micro Precision ($2105.59)
PO2019-145 Keysight ($756.82)
PO2019-149 Tektronix ($1,085.82)</t>
        </r>
      </text>
    </comment>
    <comment ref="E9" authorId="2" shapeId="0" xr:uid="{87860968-A333-49D3-97A1-229275AA0D91}">
      <text>
        <r>
          <rPr>
            <b/>
            <sz val="9"/>
            <color indexed="81"/>
            <rFont val="Tahoma"/>
            <family val="2"/>
          </rPr>
          <t>sgyyso:</t>
        </r>
        <r>
          <rPr>
            <sz val="9"/>
            <color indexed="81"/>
            <rFont val="Tahoma"/>
            <family val="2"/>
          </rPr>
          <t xml:space="preserve">
2019-218
Micro Precision
2x GTS at CEI Batam</t>
        </r>
      </text>
    </comment>
    <comment ref="L9" authorId="2" shapeId="0" xr:uid="{C5E0C93C-9DBD-40D2-B631-2BEE19D48D96}">
      <text>
        <r>
          <rPr>
            <b/>
            <sz val="9"/>
            <color indexed="81"/>
            <rFont val="Tahoma"/>
            <charset val="1"/>
          </rPr>
          <t>sgyyso:</t>
        </r>
        <r>
          <rPr>
            <sz val="9"/>
            <color indexed="81"/>
            <rFont val="Tahoma"/>
            <charset val="1"/>
          </rPr>
          <t xml:space="preserve">
autopack</t>
        </r>
      </text>
    </comment>
    <comment ref="C11" authorId="0" shapeId="0" xr:uid="{EA24C0FE-EE44-4DBF-B955-957029448EF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2 x GTS in Venture due on 18 Feb 2021</t>
        </r>
      </text>
    </comment>
    <comment ref="E11" authorId="0" shapeId="0" xr:uid="{92ED97FA-91A5-4EB7-B864-7252AAF394A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2 x GTS in CEI Batam due on 25 Apr 2020;
+ 800 onsite fee</t>
        </r>
      </text>
    </comment>
    <comment ref="H11" authorId="0" shapeId="0" xr:uid="{215080CF-80BF-4EB0-8DFF-6C721E45CDD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GTS in Flex Senai due on 15 Jul 2020 + 400 Onsite fee</t>
        </r>
      </text>
    </comment>
    <comment ref="B12" authorId="3" shapeId="0" xr:uid="{14E08B06-EBCA-4E18-8A73-B10AB7F591FD}">
      <text>
        <r>
          <rPr>
            <b/>
            <sz val="9"/>
            <color indexed="81"/>
            <rFont val="Tahoma"/>
            <family val="2"/>
          </rPr>
          <t>Edwin Koh:</t>
        </r>
        <r>
          <rPr>
            <sz val="9"/>
            <color indexed="81"/>
            <rFont val="Tahoma"/>
            <family val="2"/>
          </rPr>
          <t xml:space="preserve">
Jan - Microprecision calibration already done before contract - HZ</t>
        </r>
      </text>
    </comment>
  </commentList>
</comments>
</file>

<file path=xl/sharedStrings.xml><?xml version="1.0" encoding="utf-8"?>
<sst xmlns="http://schemas.openxmlformats.org/spreadsheetml/2006/main" count="26" uniqueCount="26">
  <si>
    <t>Row Labels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</si>
  <si>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</si>
  <si>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</si>
  <si>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</si>
  <si>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</si>
  <si>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</si>
  <si>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</si>
  <si>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</si>
  <si>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</si>
  <si>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</si>
  <si>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</si>
  <si>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</si>
  <si>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</si>
  <si>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 2019</t>
  </si>
  <si>
    <t>Calibration $ to CEI</t>
  </si>
  <si>
    <t>Calibration $ to Flex</t>
  </si>
  <si>
    <t>Calibration $ to Venture</t>
  </si>
  <si>
    <t>Calibration $ to Supplier directly</t>
  </si>
  <si>
    <t>To include autopack</t>
  </si>
  <si>
    <t>Calibration $ to CEI PCBA</t>
  </si>
  <si>
    <t>Calibration $ to Flex PCBA</t>
  </si>
  <si>
    <t>Calibration $ to Venture PCBA</t>
  </si>
  <si>
    <t>Calibration contract (Calibration) estimated</t>
  </si>
  <si>
    <t>Calibration contract (GTS) estimated</t>
  </si>
  <si>
    <t>Calibration from other vendors estimated</t>
  </si>
  <si>
    <t xml:space="preserve">Total Actual calibration in 2019 (Excluding parts/adhoc)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</si>
</sst>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###,000"/>
    <numFmt numFmtId="165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1F497D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</borders>
  <cellStyleXfs count="3">
    <xf numFmtId="0" fontId="0" fillId="0" borderId="0"/>
    <xf numFmtId="164" fontId="4" fillId="0" borderId="2" applyNumberFormat="0" applyProtection="0">
      <alignment horizontal="right" vertical="center"/>
    </xf>
    <xf numFmtId="165" fontId="2" fillId="0" borderId="0" applyFon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/>
    <xf numFmtId="0" fontId="1" fillId="2" borderId="0" xfId="0" applyFont="1" applyFill="1" applyBorder="1"/>
    <xf numFmtId="44" fontId="0" fillId="3" borderId="0" xfId="0" applyNumberFormat="1" applyFill="1"/>
    <xf numFmtId="44" fontId="0" fillId="0" borderId="0" xfId="0" applyNumberFormat="1" applyFill="1"/>
    <xf numFmtId="0" fontId="3" fillId="0" borderId="0" xfId="0" applyFont="1"/>
    <xf numFmtId="0" fontId="0" fillId="3" borderId="0" xfId="0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/>
    <xf numFmtId="44" fontId="0" fillId="4" borderId="0" xfId="0" applyNumberFormat="1" applyFill="1"/>
  </cellXfs>
  <cellStyles count="3">
    <cellStyle name="Comma 4 2" xfId="2" xr:uid="{D2405EDA-0ED7-40AA-9E0F-37648C961268}"/>
    <cellStyle name="Normal" xfId="0" builtinId="0"/>
    <cellStyle name="SAPDataCell" xfId="1" xr:uid="{78000EFF-4232-4569-B4A1-A569A13BCC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22AA1-F7F7-4877-A922-AE9964858B24}">
  <dimension ref="A1:O14"/>
  <sheetViews>
    <sheetView tabSelected="1" zoomScaleNormal="100" workbookViewId="0">
      <selection activeCell="B28" sqref="B28"/>
    </sheetView>
  </sheetViews>
  <sheetFormatPr defaultRowHeight="15" x14ac:dyDescent="0.25"/>
  <cols>
    <col min="1" max="1" width="51" bestFit="1" customWidth="1"/>
    <col min="2" max="13" width="12.7109375" customWidth="1"/>
    <col min="14" max="14" width="12.5703125" bestFit="1" customWidth="1"/>
  </cols>
  <sheetData>
    <row r="1" spans="1:15" x14ac:dyDescent="0.25">
      <c r="F1" s="5" t="s">
        <v>18</v>
      </c>
    </row>
    <row r="2" spans="1: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2" t="s">
        <v>13</v>
      </c>
    </row>
    <row r="3" spans="1:15" hidden="1" x14ac:dyDescent="0.25">
      <c r="A3" s="6" t="s">
        <v>14</v>
      </c>
      <c r="B3" s="4"/>
      <c r="C3" s="4"/>
      <c r="D3" s="4"/>
      <c r="E3" s="4"/>
      <c r="F3" s="4"/>
      <c r="G3" s="3">
        <v>590.94000000000005</v>
      </c>
      <c r="H3" s="4"/>
      <c r="I3" s="4"/>
      <c r="J3" s="4"/>
      <c r="K3" s="4"/>
      <c r="L3" s="4"/>
      <c r="M3" s="4"/>
      <c r="N3" s="4">
        <f t="shared" ref="N3:N9" si="0">SUM(B3:M3)</f>
        <v>590.94000000000005</v>
      </c>
      <c r="O3" s="8"/>
    </row>
    <row r="4" spans="1:15" hidden="1" x14ac:dyDescent="0.25">
      <c r="A4" s="6" t="s">
        <v>19</v>
      </c>
      <c r="B4" s="4"/>
      <c r="C4" s="4"/>
      <c r="D4" s="4"/>
      <c r="E4" s="4"/>
      <c r="F4" s="4"/>
      <c r="G4" s="4"/>
      <c r="H4" s="4"/>
      <c r="I4" s="4"/>
      <c r="J4" s="4"/>
      <c r="K4" s="4"/>
      <c r="L4" s="3">
        <v>3488.93</v>
      </c>
      <c r="M4" s="4"/>
      <c r="N4" s="4"/>
      <c r="O4" s="8"/>
    </row>
    <row r="5" spans="1:15" hidden="1" x14ac:dyDescent="0.25">
      <c r="A5" s="6" t="s">
        <v>15</v>
      </c>
      <c r="B5" s="3">
        <f>577.2*1.05+538.35</f>
        <v>1144.4100000000001</v>
      </c>
      <c r="C5" s="3">
        <f>705.53*1.05+565.48</f>
        <v>1306.2865000000002</v>
      </c>
      <c r="D5" s="3">
        <f>563.1*1.05+209.74</f>
        <v>800.995</v>
      </c>
      <c r="E5" s="3">
        <f>873.7*1.05+478.05</f>
        <v>1395.4350000000002</v>
      </c>
      <c r="F5" s="3">
        <f>435.82*1.05+176.6+1209.72*1.05</f>
        <v>1904.4170000000001</v>
      </c>
      <c r="G5" s="3">
        <f>765.1*1.05+289.39+126.32</f>
        <v>1219.0649999999998</v>
      </c>
      <c r="H5" s="3">
        <f>1187.61*1.05+288.21</f>
        <v>1535.2004999999999</v>
      </c>
      <c r="I5" s="3">
        <f>141.94*1.05+2003.4</f>
        <v>2152.4369999999999</v>
      </c>
      <c r="J5" s="3">
        <v>1011.5</v>
      </c>
      <c r="K5" s="3">
        <f>607.77</f>
        <v>607.77</v>
      </c>
      <c r="L5" s="3">
        <f>425.82*1.05</f>
        <v>447.11099999999999</v>
      </c>
      <c r="M5" s="3">
        <f>421.16*1.05+738.25</f>
        <v>1180.4680000000001</v>
      </c>
      <c r="N5" s="4">
        <f t="shared" si="0"/>
        <v>14705.095000000003</v>
      </c>
      <c r="O5" s="8"/>
    </row>
    <row r="6" spans="1:15" hidden="1" x14ac:dyDescent="0.25">
      <c r="A6" s="6" t="s">
        <v>20</v>
      </c>
      <c r="B6" s="4"/>
      <c r="C6" s="4"/>
      <c r="D6" s="3">
        <v>481.48</v>
      </c>
      <c r="E6" s="4"/>
      <c r="F6" s="4"/>
      <c r="G6" s="3">
        <v>618.03</v>
      </c>
      <c r="H6" s="4"/>
      <c r="I6" s="4"/>
      <c r="J6" s="3">
        <v>303.98</v>
      </c>
      <c r="K6" s="4"/>
      <c r="L6" s="4"/>
      <c r="M6" s="4"/>
      <c r="N6" s="4"/>
      <c r="O6" s="8"/>
    </row>
    <row r="7" spans="1:15" hidden="1" x14ac:dyDescent="0.25">
      <c r="A7" s="6" t="s">
        <v>16</v>
      </c>
      <c r="B7" s="3">
        <v>494.4</v>
      </c>
      <c r="C7" s="3">
        <f>240+3324</f>
        <v>3564</v>
      </c>
      <c r="D7" s="3">
        <f>1436+185</f>
        <v>1621</v>
      </c>
      <c r="E7" s="3">
        <f>2789</f>
        <v>2789</v>
      </c>
      <c r="F7" s="3">
        <f>2327</f>
        <v>2327</v>
      </c>
      <c r="G7" s="3">
        <f>315.2+258.4</f>
        <v>573.59999999999991</v>
      </c>
      <c r="H7" s="3">
        <f>384+350+250</f>
        <v>984</v>
      </c>
      <c r="I7" s="3">
        <f>432+920.16</f>
        <v>1352.1599999999999</v>
      </c>
      <c r="J7" s="3">
        <v>0</v>
      </c>
      <c r="K7" s="3">
        <f>1140</f>
        <v>1140</v>
      </c>
      <c r="L7" s="3">
        <f>778+612</f>
        <v>1390</v>
      </c>
      <c r="M7" s="3">
        <v>0</v>
      </c>
      <c r="N7" s="4">
        <f t="shared" si="0"/>
        <v>16235.16</v>
      </c>
      <c r="O7" s="8"/>
    </row>
    <row r="8" spans="1:15" hidden="1" x14ac:dyDescent="0.25">
      <c r="A8" s="6" t="s">
        <v>21</v>
      </c>
      <c r="B8" s="4"/>
      <c r="C8" s="4"/>
      <c r="D8" s="4"/>
      <c r="E8" s="4"/>
      <c r="F8" s="4"/>
      <c r="G8" s="4"/>
      <c r="H8" s="4"/>
      <c r="I8" s="4"/>
      <c r="J8" s="3">
        <v>720</v>
      </c>
      <c r="K8" s="3">
        <v>344</v>
      </c>
      <c r="L8" s="4"/>
      <c r="M8" s="4"/>
      <c r="N8" s="4"/>
      <c r="O8" s="8"/>
    </row>
    <row r="9" spans="1:15" hidden="1" x14ac:dyDescent="0.25">
      <c r="A9" s="7" t="s">
        <v>17</v>
      </c>
      <c r="B9" s="4"/>
      <c r="C9" s="4">
        <v>1184.1300000000001</v>
      </c>
      <c r="D9" s="4">
        <f>2105.59+756.82+1085.82</f>
        <v>3948.2300000000005</v>
      </c>
      <c r="E9" s="4">
        <f>7320</f>
        <v>7320</v>
      </c>
      <c r="F9" s="4"/>
      <c r="G9" s="4"/>
      <c r="H9" s="4"/>
      <c r="I9" s="4"/>
      <c r="J9" s="4"/>
      <c r="K9" s="4"/>
      <c r="L9" s="4">
        <v>2000</v>
      </c>
      <c r="M9" s="4"/>
      <c r="N9" s="4">
        <f t="shared" si="0"/>
        <v>14452.36</v>
      </c>
      <c r="O9" s="8"/>
    </row>
    <row r="10" spans="1:15" x14ac:dyDescent="0.25">
      <c r="A10" s="7" t="s">
        <v>25</v>
      </c>
      <c r="B10" s="4">
        <f t="shared" ref="B10:M10" si="1">SUM(B3:B9)</f>
        <v>1638.81</v>
      </c>
      <c r="C10" s="4">
        <f t="shared" si="1"/>
        <v>6054.4165000000003</v>
      </c>
      <c r="D10" s="4">
        <f t="shared" si="1"/>
        <v>6851.7049999999999</v>
      </c>
      <c r="E10" s="4">
        <f t="shared" si="1"/>
        <v>11504.435000000001</v>
      </c>
      <c r="F10" s="4">
        <f t="shared" si="1"/>
        <v>4231.4170000000004</v>
      </c>
      <c r="G10" s="4">
        <f t="shared" si="1"/>
        <v>3001.6349999999998</v>
      </c>
      <c r="H10" s="4">
        <f t="shared" si="1"/>
        <v>2519.2004999999999</v>
      </c>
      <c r="I10" s="4">
        <f t="shared" si="1"/>
        <v>3504.5969999999998</v>
      </c>
      <c r="J10" s="4">
        <f t="shared" si="1"/>
        <v>2035.48</v>
      </c>
      <c r="K10" s="4">
        <f t="shared" si="1"/>
        <v>2091.77</v>
      </c>
      <c r="L10" s="4">
        <f t="shared" si="1"/>
        <v>7326.0409999999993</v>
      </c>
      <c r="M10" s="4">
        <f t="shared" si="1"/>
        <v>1180.4680000000001</v>
      </c>
      <c r="N10" s="4">
        <f t="shared" ref="N10" si="2">SUM(B10:M10)</f>
        <v>51939.975000000006</v>
      </c>
      <c r="O10" s="8"/>
    </row>
    <row r="11" spans="1:15" x14ac:dyDescent="0.25">
      <c r="A11" s="6" t="s">
        <v>23</v>
      </c>
      <c r="B11" s="3">
        <v>0</v>
      </c>
      <c r="C11" s="3">
        <f>3284.36*2</f>
        <v>6568.72</v>
      </c>
      <c r="D11" s="3">
        <v>0</v>
      </c>
      <c r="E11" s="3">
        <f>3284.36*2 +800</f>
        <v>7368.72</v>
      </c>
      <c r="F11" s="3">
        <v>0</v>
      </c>
      <c r="G11" s="3">
        <v>0</v>
      </c>
      <c r="H11" s="3">
        <f>3284.36+400</f>
        <v>3684.36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9">
        <f>SUM(B11:M11)</f>
        <v>17621.8</v>
      </c>
      <c r="O11" s="5"/>
    </row>
    <row r="12" spans="1:15" x14ac:dyDescent="0.25">
      <c r="A12" s="6" t="s">
        <v>22</v>
      </c>
      <c r="B12" s="3">
        <v>1022.2222222222222</v>
      </c>
      <c r="C12" s="3">
        <v>481.48148148148152</v>
      </c>
      <c r="D12" s="3">
        <v>1333.3333333333333</v>
      </c>
      <c r="E12" s="3">
        <v>566.66999999999996</v>
      </c>
      <c r="F12" s="3">
        <v>1992.5951851851848</v>
      </c>
      <c r="G12" s="3">
        <v>392.59259259259255</v>
      </c>
      <c r="H12" s="3">
        <v>907.40740740740739</v>
      </c>
      <c r="I12" s="3">
        <v>2785.1851851851843</v>
      </c>
      <c r="J12" s="3">
        <v>51.851851851851848</v>
      </c>
      <c r="K12" s="3">
        <v>1888.8888888888887</v>
      </c>
      <c r="L12" s="3">
        <v>1211.1111111111106</v>
      </c>
      <c r="M12" s="3">
        <v>607.40740740740705</v>
      </c>
      <c r="N12" s="9">
        <f>SUM(B12:M12)</f>
        <v>13240.746666666664</v>
      </c>
      <c r="O12" s="5"/>
    </row>
    <row r="13" spans="1:15" x14ac:dyDescent="0.25">
      <c r="A13" s="6" t="s">
        <v>24</v>
      </c>
      <c r="B13" s="4">
        <f>B10-B11-B12</f>
        <v>616.58777777777777</v>
      </c>
      <c r="C13" s="4">
        <f t="shared" ref="C13:N13" si="3">C10-C11-C12</f>
        <v>-995.78498148148151</v>
      </c>
      <c r="D13" s="4">
        <f t="shared" si="3"/>
        <v>5518.3716666666669</v>
      </c>
      <c r="E13" s="4">
        <f t="shared" si="3"/>
        <v>3569.045000000001</v>
      </c>
      <c r="F13" s="4">
        <f t="shared" si="3"/>
        <v>2238.8218148148153</v>
      </c>
      <c r="G13" s="4">
        <f t="shared" si="3"/>
        <v>2609.0424074074072</v>
      </c>
      <c r="H13" s="4">
        <f t="shared" si="3"/>
        <v>-2072.5669074074076</v>
      </c>
      <c r="I13" s="4">
        <f t="shared" si="3"/>
        <v>719.41181481481544</v>
      </c>
      <c r="J13" s="4">
        <f t="shared" si="3"/>
        <v>1983.6281481481483</v>
      </c>
      <c r="K13" s="4">
        <f t="shared" si="3"/>
        <v>202.8811111111113</v>
      </c>
      <c r="L13" s="4">
        <f t="shared" si="3"/>
        <v>6114.9298888888889</v>
      </c>
      <c r="M13" s="4">
        <f t="shared" si="3"/>
        <v>573.06059259259303</v>
      </c>
      <c r="N13" s="4">
        <f t="shared" si="3"/>
        <v>21077.428333333337</v>
      </c>
      <c r="O13" s="8"/>
    </row>
    <row r="14" spans="1:15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</sheetData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8932eebef50b5263b99db8d84d9ecb21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28cc30a8eaa91b1897ac92a663a1da56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CFC6C7-9BF8-41BE-8EFD-5B8D6F7A8B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2A880F-D1EC-4A7C-A447-F176270ADFD1}">
  <ds:schemaRefs>
    <ds:schemaRef ds:uri="http://schemas.microsoft.com/office/2006/documentManagement/types"/>
    <ds:schemaRef ds:uri="http://purl.org/dc/terms/"/>
    <ds:schemaRef ds:uri="http://www.w3.org/XML/1998/namespace"/>
    <ds:schemaRef ds:uri="aea9ea73-34d9-45e8-acbb-0ab804ccd4f6"/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5ca6415a-0c97-4c39-b3bb-ffce26572dd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42F74D4-10D6-4CF3-BA5B-83ADB8867D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sgyyso</dc:creator>
  <cp:lastModifiedBy>HuaZhen Luo</cp:lastModifiedBy>
  <dcterms:created xsi:type="dcterms:W3CDTF">2019-05-29T08:49:28Z</dcterms:created>
  <dcterms:modified xsi:type="dcterms:W3CDTF">2020-05-06T07:56:08Z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