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Flex\Jul\"/>
    </mc:Choice>
  </mc:AlternateContent>
  <xr:revisionPtr revIDLastSave="1" documentId="13_ncr:1_{6277A470-1319-4A76-8BA3-71FAD46C4DE5}" xr6:coauthVersionLast="45" xr6:coauthVersionMax="45" xr10:uidLastSave="{BBE26779-FF98-4C1B-82F8-38540E91F5A9}"/>
  <bookViews>
    <workbookView xWindow="-120" yWindow="-120" windowWidth="20730" windowHeight="11160" activeTab="2" xr2:uid="{00000000-000D-0000-FFFF-FFFF00000000}"/>
  </bookViews>
  <sheets>
    <sheet name="Summary" sheetId="5" r:id="rId1"/>
    <sheet name="Internal" sheetId="13" r:id="rId2"/>
    <sheet name="External" sheetId="12" r:id="rId3"/>
    <sheet name="PM" sheetId="18" r:id="rId4"/>
    <sheet name="SENAI_" sheetId="16" r:id="rId5"/>
    <sheet name="Parts" sheetId="10" r:id="rId6"/>
    <sheet name="Others" sheetId="14" r:id="rId7"/>
  </sheets>
  <definedNames>
    <definedName name="_xlnm._FilterDatabase" localSheetId="2" hidden="1">External!$A$7:$M$7</definedName>
    <definedName name="_xlnm._FilterDatabase" localSheetId="1" hidden="1">Internal!$A$7:$K$8</definedName>
    <definedName name="_xlnm._FilterDatabase" localSheetId="6" hidden="1">Others!$A$7:$H$8</definedName>
    <definedName name="_xlnm._FilterDatabase" localSheetId="5" hidden="1">Parts!$A$6:$H$6</definedName>
    <definedName name="_xlnm._FilterDatabase" localSheetId="4" hidden="1">SENAI_!$A$4:$J$8</definedName>
    <definedName name="_Key1" localSheetId="4" hidden="1">#REF!</definedName>
    <definedName name="_Key1" hidden="1">#REF!</definedName>
    <definedName name="_KEY2" hidden="1">#REF!</definedName>
    <definedName name="_Sort" localSheetId="4" hidden="1">#REF!</definedName>
    <definedName name="_Sort" hidden="1">#REF!</definedName>
    <definedName name="a" hidden="1">#REF!</definedName>
    <definedName name="b" hidden="1">#REF!</definedName>
    <definedName name="New" hidden="1">#REF!</definedName>
    <definedName name="_xlnm.Print_Area" localSheetId="2">External!$A$1:$M$7</definedName>
    <definedName name="_xlnm.Print_Area" localSheetId="5">Parts!$A$1:$F$6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" i="18" l="1"/>
  <c r="K3" i="13" l="1"/>
  <c r="G3" i="10" l="1"/>
  <c r="K3" i="12"/>
  <c r="K15" i="12"/>
  <c r="A9" i="12" l="1"/>
  <c r="A10" i="12" s="1"/>
  <c r="A11" i="12" s="1"/>
  <c r="A12" i="12" s="1"/>
  <c r="A13" i="12" s="1"/>
  <c r="A14" i="12" s="1"/>
  <c r="A15" i="12" s="1"/>
  <c r="J5" i="16" l="1"/>
  <c r="A9" i="13" l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I6" i="16" l="1"/>
  <c r="H6" i="16" l="1"/>
  <c r="J6" i="16" l="1"/>
  <c r="J1" i="16" s="1"/>
  <c r="E8" i="14" l="1"/>
  <c r="F3" i="14" l="1"/>
  <c r="B8" i="5" l="1"/>
  <c r="K4" i="18" l="1"/>
  <c r="K5" i="18" l="1"/>
  <c r="K6" i="18" s="1"/>
  <c r="G4" i="10" l="1"/>
  <c r="G5" i="10" s="1"/>
  <c r="K4" i="13" l="1"/>
  <c r="K5" i="13" l="1"/>
  <c r="K6" i="13" s="1"/>
  <c r="F4" i="14" l="1"/>
  <c r="F5" i="14" l="1"/>
  <c r="B9" i="5" s="1"/>
  <c r="K4" i="12" l="1"/>
  <c r="K5" i="12" s="1"/>
  <c r="B7" i="5" s="1"/>
  <c r="B10" i="5" l="1"/>
</calcChain>
</file>

<file path=xl/sharedStrings.xml><?xml version="1.0" encoding="utf-8"?>
<sst xmlns="http://schemas.openxmlformats.org/spreadsheetml/2006/main" count="305" uniqueCount="123">
  <si>
    <t>Date</t>
  </si>
  <si>
    <t>Remarks</t>
  </si>
  <si>
    <t>COA</t>
  </si>
  <si>
    <t>Total</t>
  </si>
  <si>
    <t>Summary</t>
  </si>
  <si>
    <t>Amount (US$)</t>
  </si>
  <si>
    <t>SUM</t>
  </si>
  <si>
    <t>Total sum</t>
  </si>
  <si>
    <t>Quantity</t>
  </si>
  <si>
    <t>Spare Parts used in Waters@Kallang Place</t>
  </si>
  <si>
    <t>External Calibration for Equipment used in Waters@Kallang Place</t>
  </si>
  <si>
    <t>10% Support Cost</t>
  </si>
  <si>
    <t>Subtotal</t>
  </si>
  <si>
    <t>Convertion rate</t>
  </si>
  <si>
    <t>S/N</t>
  </si>
  <si>
    <t>EQID</t>
  </si>
  <si>
    <t>OWNER</t>
  </si>
  <si>
    <t>MANUFACTURER</t>
  </si>
  <si>
    <t>MODEL</t>
  </si>
  <si>
    <t>SERIAL NO.</t>
  </si>
  <si>
    <t>CAL INTERVAL</t>
  </si>
  <si>
    <t>CAL DATE</t>
  </si>
  <si>
    <t>PO</t>
  </si>
  <si>
    <t>Cost USD</t>
  </si>
  <si>
    <t>VENDOR</t>
  </si>
  <si>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</si>
  <si>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</si>
  <si>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</si>
  <si>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</si>
  <si>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</si>
  <si>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CALIBRATION DATE</t>
  </si>
  <si>
    <t>DUE DATE</t>
  </si>
  <si>
    <t>COST (US$)</t>
  </si>
  <si>
    <t>Others (Fixture, repairs etc)</t>
  </si>
  <si>
    <t>Subtotal Others</t>
  </si>
  <si>
    <t>Element / Avtivity</t>
  </si>
  <si>
    <t>Cost SGD</t>
  </si>
  <si>
    <t>Cost (US$)</t>
  </si>
  <si>
    <t>WATERS CONSIGN EQUIPMENT TRACKING RECORD</t>
  </si>
  <si>
    <t>Total Cost</t>
  </si>
  <si>
    <t>DESCRIPTION</t>
  </si>
  <si>
    <t>EQUIPMENT SERIAL NO.</t>
  </si>
  <si>
    <t>CUSTOMER PROPERTY TAG</t>
  </si>
  <si>
    <t>Cal Due Date</t>
  </si>
  <si>
    <t>Attachment</t>
  </si>
  <si>
    <t>Part no</t>
  </si>
  <si>
    <t>BAAN No.</t>
  </si>
  <si>
    <t>Cost (US$)/EA</t>
  </si>
  <si>
    <t>Price in 
MYR</t>
  </si>
  <si>
    <t>Price in 
SGD</t>
  </si>
  <si>
    <t>Price in 
USD</t>
  </si>
  <si>
    <t>Invoice</t>
  </si>
  <si>
    <t>Calibration Report</t>
  </si>
  <si>
    <t>Cert</t>
  </si>
  <si>
    <t>TOTAL</t>
  </si>
  <si>
    <t>.</t>
  </si>
  <si>
    <t>Equipment Description</t>
  </si>
  <si>
    <t>NA</t>
  </si>
  <si>
    <t>PM EQID</t>
  </si>
  <si>
    <t>Preventive Maintenance for Equipment used in Waters@Kallang Place</t>
  </si>
  <si>
    <t>PM INTERVAL</t>
  </si>
  <si>
    <t>PM DATE</t>
  </si>
  <si>
    <t>At hoc-Spare and Misc</t>
  </si>
  <si>
    <t xml:space="preserve">Calibration Cost- Box Build </t>
  </si>
  <si>
    <t>Calibration Cost-PCBA</t>
  </si>
  <si>
    <t>Schedule for 2020</t>
  </si>
  <si>
    <t>CUSTOMER ID :</t>
  </si>
  <si>
    <t>July 2020 Internal Calibration</t>
  </si>
  <si>
    <t>July 2020 External Calibration</t>
  </si>
  <si>
    <t>July 2020 SENAI Calibration</t>
  </si>
  <si>
    <t>July 2020  Calibration</t>
  </si>
  <si>
    <t>July 2020 Calibration</t>
  </si>
  <si>
    <t>ASSY, HB DEUTERIUM LAMP</t>
  </si>
  <si>
    <t>INLINE FILTER ASSY</t>
  </si>
  <si>
    <t>ASSY, FITTING PLUG</t>
  </si>
  <si>
    <t>WAT-402000351</t>
  </si>
  <si>
    <t>WAT-WAT035190</t>
  </si>
  <si>
    <t>WAT-WAT025566</t>
  </si>
  <si>
    <t>For 2489 detectors 186248900 s/n: H1387E710A due to expiry of lamp hours.</t>
  </si>
  <si>
    <t>For Alliance Final Tester 5 (4x) and Injector tester TE82503-5 (2x)</t>
  </si>
  <si>
    <t>For HPMV testers TE82625-1 (1x) and Alliance Final Testers (4x)</t>
  </si>
  <si>
    <t>0206</t>
  </si>
  <si>
    <t>0216</t>
  </si>
  <si>
    <t>0217</t>
  </si>
  <si>
    <t>0226</t>
  </si>
  <si>
    <t>0278</t>
  </si>
  <si>
    <t>0223</t>
  </si>
  <si>
    <t>0225</t>
  </si>
  <si>
    <t>Joel Mamalateo Deduyo</t>
  </si>
  <si>
    <t>HPMV Tester</t>
  </si>
  <si>
    <t>Injector Seal Pack Tester</t>
  </si>
  <si>
    <t>2489 UV / Visible Detector</t>
  </si>
  <si>
    <t>Column Heater</t>
  </si>
  <si>
    <t>WATERS</t>
  </si>
  <si>
    <t>TE82503-4</t>
  </si>
  <si>
    <t>WAT091727</t>
  </si>
  <si>
    <t>TE82625-1</t>
  </si>
  <si>
    <t>H1387E727A</t>
  </si>
  <si>
    <t>H1387E729A</t>
  </si>
  <si>
    <t>H1387E730A</t>
  </si>
  <si>
    <t>H1387E734A</t>
  </si>
  <si>
    <t>H1387E735A</t>
  </si>
  <si>
    <t>H1387E737A</t>
  </si>
  <si>
    <t>H1387E710A</t>
  </si>
  <si>
    <t>C13CHM795R</t>
  </si>
  <si>
    <t>D12CHM299R</t>
  </si>
  <si>
    <t>K14CHM398R</t>
  </si>
  <si>
    <t>L14CHM438R</t>
  </si>
  <si>
    <t>D15CHM641R</t>
  </si>
  <si>
    <t>06 Months</t>
  </si>
  <si>
    <t>12 Months</t>
  </si>
  <si>
    <t>Electronic Weigh Balance</t>
  </si>
  <si>
    <t>Mass Flow Meter</t>
  </si>
  <si>
    <t>0497</t>
  </si>
  <si>
    <t>0597</t>
  </si>
  <si>
    <t>AND</t>
  </si>
  <si>
    <t>AALBORG</t>
  </si>
  <si>
    <t>HR200</t>
  </si>
  <si>
    <t>GFM17</t>
  </si>
  <si>
    <t>170609-1</t>
  </si>
  <si>
    <t>J12A11144</t>
  </si>
  <si>
    <t>Caltek</t>
  </si>
  <si>
    <t>Micro Precision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</si>
</sst>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164" formatCode="&quot;IR£&quot;#,##0.00;\-&quot;IR£&quot;#,##0.00"/>
    <numFmt numFmtId="165" formatCode="&quot;IR£&quot;#,##0.00;[Red]\-&quot;IR£&quot;#,##0.00"/>
    <numFmt numFmtId="166" formatCode="_-&quot;IR£&quot;* #,##0_-;\-&quot;IR£&quot;* #,##0_-;_-&quot;IR£&quot;* &quot;-&quot;_-;_-@_-"/>
    <numFmt numFmtId="167" formatCode="_-&quot;IR£&quot;* #,##0.00_-;\-&quot;IR£&quot;* #,##0.00_-;_-&quot;IR£&quot;* &quot;-&quot;??_-;_-@_-"/>
    <numFmt numFmtId="168" formatCode="&quot;L.&quot;\ #,##0;\-&quot;L.&quot;\ #,##0"/>
    <numFmt numFmtId="169" formatCode="&quot;L.&quot;\ #,##0;[Red]\-&quot;L.&quot;\ #,##0"/>
    <numFmt numFmtId="170" formatCode="hh:mm:ss\ AM/PM_)"/>
    <numFmt numFmtId="171" formatCode="_-* #,##0.0_-;\-* #,##0.0_-;_-* &quot;-&quot;??_-;_-@_-"/>
    <numFmt numFmtId="172" formatCode="&quot;IR£&quot;#,##0;[Red]\-&quot;IR£&quot;#,##0"/>
    <numFmt numFmtId="173" formatCode="[$-409]dd\-mmm\-yy;@"/>
    <numFmt numFmtId="174" formatCode="000.00"/>
    <numFmt numFmtId="175" formatCode="[$SGD]\ #,##0.00"/>
    <numFmt numFmtId="176" formatCode="[$USD]\ #,##0.00"/>
    <numFmt numFmtId="177" formatCode="_([$USD]\ * #,##0.00_);_([$USD]\ * \(#,##0.00\);_([$USD]\ * &quot;-&quot;??_);_(@_)"/>
    <numFmt numFmtId="178" formatCode="_([$$-409]* #,##0.00_);_([$$-409]* \(#,##0.00\);_([$$-409]* &quot;-&quot;??_);_(@_)"/>
    <numFmt numFmtId="179" formatCode="0.0000"/>
    <numFmt numFmtId="180" formatCode="dd\-mmm\-yy"/>
    <numFmt numFmtId="181" formatCode="_(&quot;$&quot;* #,##0.0000_);_(&quot;$&quot;* \(#,##0.0000\);_(&quot;$&quot;* &quot;-&quot;??_);_(@_)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.5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164" fontId="6" fillId="0" borderId="0" applyFill="0" applyBorder="0" applyAlignment="0"/>
    <xf numFmtId="165" fontId="6" fillId="0" borderId="0" applyFill="0" applyBorder="0" applyAlignment="0"/>
    <xf numFmtId="166" fontId="6" fillId="0" borderId="0" applyFill="0" applyBorder="0" applyAlignment="0"/>
    <xf numFmtId="167" fontId="6" fillId="0" borderId="0" applyFill="0" applyBorder="0" applyAlignment="0"/>
    <xf numFmtId="168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6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14" fontId="7" fillId="0" borderId="0" applyFill="0" applyBorder="0" applyAlignment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70" fontId="6" fillId="0" borderId="0"/>
    <xf numFmtId="0" fontId="6" fillId="0" borderId="0"/>
    <xf numFmtId="0" fontId="10" fillId="0" borderId="0"/>
    <xf numFmtId="0" fontId="16" fillId="0" borderId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49" fontId="7" fillId="0" borderId="0" applyFill="0" applyBorder="0" applyAlignment="0"/>
    <xf numFmtId="172" fontId="6" fillId="0" borderId="0" applyFill="0" applyBorder="0" applyAlignment="0"/>
    <xf numFmtId="164" fontId="6" fillId="0" borderId="0" applyFill="0" applyBorder="0" applyAlignment="0"/>
    <xf numFmtId="0" fontId="6" fillId="0" borderId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16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21" borderId="9" applyNumberFormat="0" applyAlignment="0" applyProtection="0"/>
    <xf numFmtId="0" fontId="38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12" borderId="9" applyNumberFormat="0" applyAlignment="0" applyProtection="0"/>
    <xf numFmtId="0" fontId="45" fillId="0" borderId="14" applyNumberFormat="0" applyFill="0" applyAlignment="0" applyProtection="0"/>
    <xf numFmtId="0" fontId="46" fillId="12" borderId="0" applyNumberFormat="0" applyBorder="0" applyAlignment="0" applyProtection="0"/>
    <xf numFmtId="0" fontId="6" fillId="3" borderId="15" applyNumberFormat="0" applyFont="0" applyAlignment="0" applyProtection="0"/>
    <xf numFmtId="0" fontId="47" fillId="2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5" fillId="0" borderId="0"/>
    <xf numFmtId="44" fontId="6" fillId="0" borderId="0" applyFont="0" applyFill="0" applyBorder="0" applyAlignment="0" applyProtection="0"/>
    <xf numFmtId="0" fontId="2" fillId="0" borderId="0"/>
  </cellStyleXfs>
  <cellXfs count="167">
    <xf numFmtId="0" fontId="0" fillId="0" borderId="0" xfId="0"/>
    <xf numFmtId="0" fontId="12" fillId="4" borderId="0" xfId="0" applyFont="1" applyFill="1"/>
    <xf numFmtId="0" fontId="17" fillId="0" borderId="0" xfId="30" applyFont="1" applyFill="1" applyBorder="1"/>
    <xf numFmtId="0" fontId="16" fillId="0" borderId="0" xfId="32"/>
    <xf numFmtId="0" fontId="16" fillId="0" borderId="0" xfId="32" applyAlignment="1">
      <alignment horizontal="center"/>
    </xf>
    <xf numFmtId="0" fontId="18" fillId="0" borderId="0" xfId="30" applyFont="1" applyFill="1" applyBorder="1" applyAlignment="1">
      <alignment horizontal="center"/>
    </xf>
    <xf numFmtId="0" fontId="19" fillId="0" borderId="0" xfId="30" applyFont="1" applyFill="1" applyBorder="1" applyAlignment="1">
      <alignment horizontal="left"/>
    </xf>
    <xf numFmtId="0" fontId="19" fillId="0" borderId="0" xfId="30" applyFont="1" applyFill="1" applyBorder="1"/>
    <xf numFmtId="0" fontId="20" fillId="0" borderId="0" xfId="30" applyFont="1" applyFill="1" applyBorder="1" applyAlignment="1">
      <alignment vertical="top"/>
    </xf>
    <xf numFmtId="0" fontId="13" fillId="5" borderId="0" xfId="0" applyFont="1" applyFill="1"/>
    <xf numFmtId="0" fontId="14" fillId="5" borderId="0" xfId="0" applyFont="1" applyFill="1"/>
    <xf numFmtId="0" fontId="16" fillId="0" borderId="0" xfId="32" applyAlignment="1">
      <alignment wrapText="1"/>
    </xf>
    <xf numFmtId="0" fontId="19" fillId="0" borderId="0" xfId="30" applyFont="1" applyFill="1" applyBorder="1" applyAlignment="1">
      <alignment wrapText="1"/>
    </xf>
    <xf numFmtId="0" fontId="20" fillId="0" borderId="0" xfId="30" applyFont="1" applyFill="1" applyBorder="1" applyAlignment="1">
      <alignment vertical="top" wrapText="1"/>
    </xf>
    <xf numFmtId="0" fontId="22" fillId="0" borderId="0" xfId="30" applyFont="1" applyFill="1" applyBorder="1" applyAlignment="1">
      <alignment horizontal="left"/>
    </xf>
    <xf numFmtId="0" fontId="23" fillId="0" borderId="0" xfId="30" applyFont="1" applyFill="1" applyBorder="1" applyAlignment="1">
      <alignment horizontal="left" vertical="top"/>
    </xf>
    <xf numFmtId="0" fontId="22" fillId="0" borderId="0" xfId="30" applyFont="1" applyFill="1" applyBorder="1"/>
    <xf numFmtId="175" fontId="19" fillId="0" borderId="0" xfId="12" applyNumberFormat="1" applyFont="1" applyFill="1" applyBorder="1" applyAlignment="1">
      <alignment horizontal="left"/>
    </xf>
    <xf numFmtId="177" fontId="19" fillId="0" borderId="0" xfId="12" applyNumberFormat="1" applyFont="1" applyFill="1" applyBorder="1" applyAlignment="1">
      <alignment horizontal="left"/>
    </xf>
    <xf numFmtId="0" fontId="23" fillId="0" borderId="0" xfId="30" applyFont="1" applyFill="1" applyBorder="1" applyAlignment="1">
      <alignment vertical="top"/>
    </xf>
    <xf numFmtId="175" fontId="20" fillId="0" borderId="0" xfId="12" applyNumberFormat="1" applyFont="1" applyFill="1" applyBorder="1" applyAlignment="1">
      <alignment vertical="top"/>
    </xf>
    <xf numFmtId="177" fontId="20" fillId="0" borderId="0" xfId="12" applyNumberFormat="1" applyFont="1" applyFill="1" applyBorder="1" applyAlignment="1">
      <alignment vertical="top"/>
    </xf>
    <xf numFmtId="0" fontId="16" fillId="0" borderId="0" xfId="32" applyAlignment="1">
      <alignment horizontal="left"/>
    </xf>
    <xf numFmtId="177" fontId="16" fillId="4" borderId="0" xfId="12" applyNumberFormat="1" applyFont="1" applyFill="1" applyAlignment="1">
      <alignment horizontal="center"/>
    </xf>
    <xf numFmtId="177" fontId="21" fillId="4" borderId="0" xfId="12" applyNumberFormat="1" applyFont="1" applyFill="1" applyAlignment="1">
      <alignment horizontal="center"/>
    </xf>
    <xf numFmtId="0" fontId="24" fillId="0" borderId="0" xfId="32" applyFont="1" applyFill="1"/>
    <xf numFmtId="0" fontId="24" fillId="0" borderId="0" xfId="32" applyFont="1" applyFill="1" applyAlignment="1">
      <alignment horizontal="center"/>
    </xf>
    <xf numFmtId="0" fontId="24" fillId="0" borderId="0" xfId="32" applyFont="1" applyFill="1" applyAlignment="1">
      <alignment horizontal="left"/>
    </xf>
    <xf numFmtId="0" fontId="24" fillId="0" borderId="0" xfId="32" applyFont="1" applyFill="1" applyAlignment="1">
      <alignment wrapText="1"/>
    </xf>
    <xf numFmtId="0" fontId="25" fillId="0" borderId="0" xfId="32" applyFont="1" applyFill="1" applyAlignment="1">
      <alignment horizontal="center"/>
    </xf>
    <xf numFmtId="175" fontId="25" fillId="0" borderId="0" xfId="12" applyNumberFormat="1" applyFont="1" applyFill="1" applyAlignment="1">
      <alignment horizontal="center"/>
    </xf>
    <xf numFmtId="2" fontId="25" fillId="0" borderId="0" xfId="12" applyNumberFormat="1" applyFont="1" applyFill="1" applyAlignment="1">
      <alignment horizontal="center"/>
    </xf>
    <xf numFmtId="0" fontId="26" fillId="6" borderId="3" xfId="30" applyFont="1" applyFill="1" applyBorder="1" applyAlignment="1">
      <alignment horizontal="center" vertical="center" wrapText="1"/>
    </xf>
    <xf numFmtId="0" fontId="26" fillId="6" borderId="3" xfId="30" applyNumberFormat="1" applyFont="1" applyFill="1" applyBorder="1" applyAlignment="1">
      <alignment horizontal="center" vertical="center" wrapText="1"/>
    </xf>
    <xf numFmtId="176" fontId="26" fillId="6" borderId="3" xfId="30" applyNumberFormat="1" applyFont="1" applyFill="1" applyBorder="1" applyAlignment="1">
      <alignment horizontal="center" vertical="center" wrapText="1"/>
    </xf>
    <xf numFmtId="175" fontId="26" fillId="6" borderId="3" xfId="12" applyNumberFormat="1" applyFont="1" applyFill="1" applyBorder="1" applyAlignment="1">
      <alignment horizontal="center" vertical="center" wrapText="1"/>
    </xf>
    <xf numFmtId="0" fontId="27" fillId="0" borderId="0" xfId="30" applyFont="1" applyBorder="1" applyAlignment="1">
      <alignment horizontal="center" vertical="center"/>
    </xf>
    <xf numFmtId="173" fontId="27" fillId="0" borderId="0" xfId="30" applyNumberFormat="1" applyFont="1" applyFill="1" applyBorder="1" applyAlignment="1">
      <alignment horizontal="center" vertical="center"/>
    </xf>
    <xf numFmtId="0" fontId="26" fillId="6" borderId="3" xfId="30" applyFont="1" applyFill="1" applyBorder="1" applyAlignment="1">
      <alignment horizontal="center" vertical="center"/>
    </xf>
    <xf numFmtId="173" fontId="26" fillId="6" borderId="3" xfId="30" applyNumberFormat="1" applyFont="1" applyFill="1" applyBorder="1" applyAlignment="1">
      <alignment horizontal="center" vertical="center"/>
    </xf>
    <xf numFmtId="0" fontId="18" fillId="0" borderId="0" xfId="30" applyFont="1" applyFill="1" applyBorder="1" applyAlignment="1">
      <alignment horizontal="center" wrapText="1"/>
    </xf>
    <xf numFmtId="178" fontId="12" fillId="4" borderId="0" xfId="10" applyNumberFormat="1" applyFont="1" applyFill="1"/>
    <xf numFmtId="178" fontId="13" fillId="5" borderId="0" xfId="10" applyNumberFormat="1" applyFont="1" applyFill="1"/>
    <xf numFmtId="0" fontId="15" fillId="4" borderId="0" xfId="30" applyFont="1" applyFill="1" applyAlignment="1">
      <alignment horizontal="center" vertical="center"/>
    </xf>
    <xf numFmtId="176" fontId="15" fillId="4" borderId="0" xfId="12" applyNumberFormat="1" applyFont="1" applyFill="1" applyAlignment="1">
      <alignment horizontal="center" vertical="center"/>
    </xf>
    <xf numFmtId="177" fontId="14" fillId="5" borderId="0" xfId="10" applyNumberFormat="1" applyFont="1" applyFill="1"/>
    <xf numFmtId="177" fontId="12" fillId="4" borderId="0" xfId="10" applyNumberFormat="1" applyFont="1" applyFill="1"/>
    <xf numFmtId="0" fontId="22" fillId="0" borderId="0" xfId="30" applyNumberFormat="1" applyFont="1" applyFill="1" applyBorder="1"/>
    <xf numFmtId="0" fontId="23" fillId="0" borderId="0" xfId="30" applyNumberFormat="1" applyFont="1" applyFill="1" applyBorder="1" applyAlignment="1">
      <alignment vertical="top"/>
    </xf>
    <xf numFmtId="0" fontId="27" fillId="0" borderId="0" xfId="30" applyNumberFormat="1" applyFont="1" applyBorder="1" applyAlignment="1">
      <alignment horizontal="center" vertical="center"/>
    </xf>
    <xf numFmtId="0" fontId="26" fillId="6" borderId="3" xfId="30" applyNumberFormat="1" applyFont="1" applyFill="1" applyBorder="1" applyAlignment="1">
      <alignment horizontal="center" vertical="center"/>
    </xf>
    <xf numFmtId="0" fontId="0" fillId="0" borderId="0" xfId="0" applyNumberFormat="1"/>
    <xf numFmtId="173" fontId="19" fillId="0" borderId="0" xfId="30" applyNumberFormat="1" applyFont="1" applyFill="1" applyBorder="1"/>
    <xf numFmtId="173" fontId="0" fillId="0" borderId="0" xfId="0" applyNumberFormat="1"/>
    <xf numFmtId="44" fontId="17" fillId="0" borderId="0" xfId="12" applyNumberFormat="1" applyFont="1" applyFill="1" applyBorder="1" applyAlignment="1">
      <alignment horizontal="center"/>
    </xf>
    <xf numFmtId="44" fontId="24" fillId="4" borderId="0" xfId="12" applyNumberFormat="1" applyFont="1" applyFill="1" applyBorder="1" applyAlignment="1">
      <alignment horizontal="right" vertical="center"/>
    </xf>
    <xf numFmtId="44" fontId="28" fillId="4" borderId="0" xfId="12" applyNumberFormat="1" applyFont="1" applyFill="1" applyBorder="1" applyAlignment="1">
      <alignment horizontal="right" vertical="center"/>
    </xf>
    <xf numFmtId="44" fontId="26" fillId="6" borderId="3" xfId="12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30" applyFont="1" applyFill="1" applyBorder="1" applyAlignment="1">
      <alignment horizontal="left" wrapText="1"/>
    </xf>
    <xf numFmtId="0" fontId="27" fillId="0" borderId="0" xfId="3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30" applyFont="1" applyFill="1" applyBorder="1" applyAlignment="1">
      <alignment vertical="center"/>
    </xf>
    <xf numFmtId="0" fontId="24" fillId="0" borderId="0" xfId="30" applyFont="1" applyFill="1" applyBorder="1" applyAlignment="1">
      <alignment vertical="center"/>
    </xf>
    <xf numFmtId="0" fontId="29" fillId="0" borderId="0" xfId="30" applyFont="1" applyFill="1" applyBorder="1" applyAlignment="1">
      <alignment horizontal="center" vertical="center"/>
    </xf>
    <xf numFmtId="0" fontId="29" fillId="0" borderId="0" xfId="30" applyFont="1" applyFill="1" applyBorder="1" applyAlignment="1">
      <alignment horizontal="left" vertical="center"/>
    </xf>
    <xf numFmtId="0" fontId="29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horizontal="left" vertical="center"/>
    </xf>
    <xf numFmtId="0" fontId="16" fillId="0" borderId="0" xfId="32" applyFont="1" applyAlignment="1">
      <alignment horizontal="center" vertical="center"/>
    </xf>
    <xf numFmtId="0" fontId="16" fillId="0" borderId="0" xfId="32" applyFont="1" applyAlignment="1">
      <alignment horizontal="left" vertical="center"/>
    </xf>
    <xf numFmtId="0" fontId="16" fillId="0" borderId="0" xfId="32" applyFont="1" applyAlignment="1">
      <alignment vertical="center"/>
    </xf>
    <xf numFmtId="0" fontId="16" fillId="4" borderId="0" xfId="32" applyFont="1" applyFill="1" applyAlignment="1">
      <alignment horizontal="center" vertical="center"/>
    </xf>
    <xf numFmtId="44" fontId="16" fillId="4" borderId="0" xfId="13" applyFont="1" applyFill="1" applyAlignment="1">
      <alignment horizontal="center" vertical="center"/>
    </xf>
    <xf numFmtId="0" fontId="30" fillId="4" borderId="0" xfId="32" applyFont="1" applyFill="1" applyAlignment="1">
      <alignment horizontal="center" vertical="center"/>
    </xf>
    <xf numFmtId="44" fontId="30" fillId="4" borderId="0" xfId="13" applyFont="1" applyFill="1" applyAlignment="1">
      <alignment horizontal="center" vertical="center"/>
    </xf>
    <xf numFmtId="0" fontId="30" fillId="6" borderId="3" xfId="32" applyFont="1" applyFill="1" applyBorder="1" applyAlignment="1">
      <alignment horizontal="center" vertical="center"/>
    </xf>
    <xf numFmtId="15" fontId="31" fillId="0" borderId="5" xfId="0" applyNumberFormat="1" applyFont="1" applyFill="1" applyBorder="1" applyAlignment="1">
      <alignment horizontal="center" vertical="center"/>
    </xf>
    <xf numFmtId="0" fontId="30" fillId="6" borderId="3" xfId="32" applyFont="1" applyFill="1" applyBorder="1" applyAlignment="1">
      <alignment horizontal="center" vertical="center" wrapText="1"/>
    </xf>
    <xf numFmtId="0" fontId="32" fillId="5" borderId="0" xfId="30" applyFont="1" applyFill="1" applyAlignment="1">
      <alignment vertical="center"/>
    </xf>
    <xf numFmtId="0" fontId="25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vertical="center"/>
    </xf>
    <xf numFmtId="0" fontId="32" fillId="5" borderId="0" xfId="30" applyFont="1" applyFill="1" applyAlignment="1"/>
    <xf numFmtId="0" fontId="25" fillId="5" borderId="0" xfId="30" applyFont="1" applyFill="1" applyAlignment="1">
      <alignment horizontal="center"/>
    </xf>
    <xf numFmtId="0" fontId="17" fillId="5" borderId="0" xfId="30" applyFont="1" applyFill="1"/>
    <xf numFmtId="0" fontId="28" fillId="5" borderId="0" xfId="30" applyFont="1" applyFill="1" applyAlignment="1">
      <alignment horizontal="center" wrapText="1"/>
    </xf>
    <xf numFmtId="0" fontId="28" fillId="5" borderId="0" xfId="30" applyFont="1" applyFill="1" applyAlignment="1">
      <alignment wrapText="1"/>
    </xf>
    <xf numFmtId="0" fontId="28" fillId="5" borderId="4" xfId="30" applyFont="1" applyFill="1" applyBorder="1" applyAlignment="1">
      <alignment horizontal="center" vertical="center" wrapText="1"/>
    </xf>
    <xf numFmtId="0" fontId="25" fillId="4" borderId="3" xfId="30" applyFont="1" applyFill="1" applyBorder="1" applyAlignment="1">
      <alignment horizontal="center" vertical="center"/>
    </xf>
    <xf numFmtId="0" fontId="25" fillId="4" borderId="3" xfId="30" applyFont="1" applyFill="1" applyBorder="1" applyAlignment="1">
      <alignment horizontal="center" vertical="center" wrapText="1"/>
    </xf>
    <xf numFmtId="0" fontId="26" fillId="7" borderId="3" xfId="30" applyFont="1" applyFill="1" applyBorder="1" applyAlignment="1">
      <alignment horizontal="center" vertical="center"/>
    </xf>
    <xf numFmtId="0" fontId="17" fillId="5" borderId="3" xfId="30" applyFont="1" applyFill="1" applyBorder="1" applyAlignment="1">
      <alignment vertical="center"/>
    </xf>
    <xf numFmtId="0" fontId="33" fillId="5" borderId="7" xfId="30" applyFont="1" applyFill="1" applyBorder="1" applyAlignment="1">
      <alignment vertical="center"/>
    </xf>
    <xf numFmtId="0" fontId="33" fillId="5" borderId="2" xfId="30" applyFont="1" applyFill="1" applyBorder="1" applyAlignment="1">
      <alignment vertical="center"/>
    </xf>
    <xf numFmtId="0" fontId="33" fillId="5" borderId="8" xfId="30" applyFont="1" applyFill="1" applyBorder="1" applyAlignment="1">
      <alignment vertical="center"/>
    </xf>
    <xf numFmtId="44" fontId="33" fillId="5" borderId="3" xfId="12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left" vertical="center"/>
    </xf>
    <xf numFmtId="15" fontId="24" fillId="5" borderId="0" xfId="30" applyNumberFormat="1" applyFont="1" applyFill="1" applyBorder="1" applyAlignment="1" applyProtection="1">
      <alignment horizontal="center" vertical="center" wrapText="1"/>
      <protection locked="0"/>
    </xf>
    <xf numFmtId="15" fontId="24" fillId="5" borderId="0" xfId="30" applyNumberFormat="1" applyFont="1" applyFill="1" applyBorder="1" applyAlignment="1">
      <alignment horizontal="center" vertical="center"/>
    </xf>
    <xf numFmtId="2" fontId="25" fillId="5" borderId="0" xfId="30" applyNumberFormat="1" applyFont="1" applyFill="1" applyBorder="1" applyAlignment="1">
      <alignment horizontal="center" vertical="center"/>
    </xf>
    <xf numFmtId="0" fontId="24" fillId="5" borderId="0" xfId="30" applyFont="1" applyFill="1"/>
    <xf numFmtId="0" fontId="24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horizontal="left"/>
    </xf>
    <xf numFmtId="0" fontId="50" fillId="6" borderId="3" xfId="32" applyFont="1" applyFill="1" applyBorder="1" applyAlignment="1">
      <alignment horizontal="center" vertical="center" wrapText="1"/>
    </xf>
    <xf numFmtId="0" fontId="27" fillId="0" borderId="0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wrapText="1"/>
    </xf>
    <xf numFmtId="14" fontId="0" fillId="0" borderId="0" xfId="0" applyNumberFormat="1"/>
    <xf numFmtId="14" fontId="26" fillId="6" borderId="3" xfId="30" applyNumberFormat="1" applyFont="1" applyFill="1" applyBorder="1" applyAlignment="1">
      <alignment horizontal="center" vertical="center" wrapText="1"/>
    </xf>
    <xf numFmtId="14" fontId="25" fillId="0" borderId="0" xfId="32" applyNumberFormat="1" applyFont="1" applyFill="1" applyAlignment="1">
      <alignment horizontal="center"/>
    </xf>
    <xf numFmtId="14" fontId="20" fillId="0" borderId="0" xfId="30" applyNumberFormat="1" applyFont="1" applyFill="1" applyBorder="1" applyAlignment="1">
      <alignment vertical="top"/>
    </xf>
    <xf numFmtId="14" fontId="19" fillId="0" borderId="0" xfId="30" applyNumberFormat="1" applyFont="1" applyFill="1" applyBorder="1" applyAlignment="1">
      <alignment horizontal="left"/>
    </xf>
    <xf numFmtId="0" fontId="51" fillId="0" borderId="3" xfId="32" applyFont="1" applyFill="1" applyBorder="1" applyAlignment="1">
      <alignment horizontal="center" vertical="center"/>
    </xf>
    <xf numFmtId="0" fontId="52" fillId="6" borderId="3" xfId="32" applyFont="1" applyFill="1" applyBorder="1" applyAlignment="1">
      <alignment horizontal="center" vertical="center" wrapText="1"/>
    </xf>
    <xf numFmtId="175" fontId="52" fillId="6" borderId="3" xfId="12" applyNumberFormat="1" applyFont="1" applyFill="1" applyBorder="1" applyAlignment="1">
      <alignment horizontal="center" vertical="center" wrapText="1"/>
    </xf>
    <xf numFmtId="177" fontId="52" fillId="6" borderId="3" xfId="12" applyNumberFormat="1" applyFont="1" applyFill="1" applyBorder="1" applyAlignment="1">
      <alignment horizontal="center" vertical="center" wrapText="1"/>
    </xf>
    <xf numFmtId="179" fontId="25" fillId="0" borderId="0" xfId="12" applyNumberFormat="1" applyFont="1" applyFill="1" applyAlignment="1">
      <alignment horizontal="center"/>
    </xf>
    <xf numFmtId="0" fontId="4" fillId="0" borderId="0" xfId="32" applyFont="1" applyAlignment="1">
      <alignment vertical="center"/>
    </xf>
    <xf numFmtId="177" fontId="3" fillId="4" borderId="0" xfId="12" applyNumberFormat="1" applyFont="1" applyFill="1" applyAlignment="1">
      <alignment horizontal="center"/>
    </xf>
    <xf numFmtId="0" fontId="17" fillId="5" borderId="4" xfId="30" applyFont="1" applyFill="1" applyBorder="1" applyAlignment="1">
      <alignment horizontal="center" vertical="center"/>
    </xf>
    <xf numFmtId="0" fontId="53" fillId="0" borderId="3" xfId="0" quotePrefix="1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54" fillId="0" borderId="3" xfId="30" quotePrefix="1" applyNumberFormat="1" applyFont="1" applyFill="1" applyBorder="1" applyAlignment="1">
      <alignment horizontal="center" vertical="center" wrapText="1"/>
    </xf>
    <xf numFmtId="0" fontId="55" fillId="0" borderId="3" xfId="32" applyFont="1" applyFill="1" applyBorder="1" applyAlignment="1">
      <alignment horizontal="center" vertical="center"/>
    </xf>
    <xf numFmtId="176" fontId="10" fillId="0" borderId="3" xfId="30" applyNumberFormat="1" applyFont="1" applyFill="1" applyBorder="1" applyAlignment="1">
      <alignment horizontal="center" vertical="center"/>
    </xf>
    <xf numFmtId="0" fontId="54" fillId="0" borderId="18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178" fontId="54" fillId="0" borderId="3" xfId="10" applyNumberFormat="1" applyFont="1" applyFill="1" applyBorder="1" applyAlignment="1">
      <alignment horizontal="center" vertical="center"/>
    </xf>
    <xf numFmtId="177" fontId="24" fillId="0" borderId="3" xfId="0" applyNumberFormat="1" applyFont="1" applyFill="1" applyBorder="1" applyAlignment="1">
      <alignment vertical="center"/>
    </xf>
    <xf numFmtId="0" fontId="24" fillId="5" borderId="3" xfId="0" applyFont="1" applyFill="1" applyBorder="1" applyAlignment="1">
      <alignment vertical="center" wrapText="1"/>
    </xf>
    <xf numFmtId="0" fontId="17" fillId="5" borderId="3" xfId="44" quotePrefix="1" applyNumberFormat="1" applyFont="1" applyFill="1" applyBorder="1" applyAlignment="1">
      <alignment horizontal="center" vertical="center"/>
    </xf>
    <xf numFmtId="173" fontId="17" fillId="5" borderId="3" xfId="44" applyNumberFormat="1" applyFont="1" applyFill="1" applyBorder="1" applyAlignment="1">
      <alignment horizontal="center" vertical="center"/>
    </xf>
    <xf numFmtId="0" fontId="17" fillId="5" borderId="3" xfId="44" applyFont="1" applyFill="1" applyBorder="1" applyAlignment="1">
      <alignment horizontal="left" vertical="center"/>
    </xf>
    <xf numFmtId="0" fontId="17" fillId="5" borderId="3" xfId="44" applyFont="1" applyFill="1" applyBorder="1" applyAlignment="1">
      <alignment horizontal="left" vertical="center" wrapText="1"/>
    </xf>
    <xf numFmtId="0" fontId="17" fillId="5" borderId="3" xfId="44" applyFont="1" applyFill="1" applyBorder="1" applyAlignment="1">
      <alignment horizontal="center" vertical="center"/>
    </xf>
    <xf numFmtId="44" fontId="53" fillId="0" borderId="3" xfId="10" applyFont="1" applyFill="1" applyBorder="1" applyAlignment="1">
      <alignment horizontal="center" vertical="center"/>
    </xf>
    <xf numFmtId="181" fontId="17" fillId="5" borderId="3" xfId="12" applyNumberFormat="1" applyFont="1" applyFill="1" applyBorder="1" applyAlignment="1">
      <alignment horizontal="center" vertical="center"/>
    </xf>
    <xf numFmtId="0" fontId="24" fillId="5" borderId="3" xfId="32" applyFont="1" applyFill="1" applyBorder="1" applyAlignment="1">
      <alignment vertical="center" wrapText="1"/>
    </xf>
    <xf numFmtId="44" fontId="31" fillId="0" borderId="5" xfId="12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3" fillId="0" borderId="3" xfId="0" applyFont="1" applyBorder="1" applyAlignment="1">
      <alignment horizontal="center" vertical="center"/>
    </xf>
    <xf numFmtId="0" fontId="54" fillId="0" borderId="3" xfId="0" applyFont="1" applyFill="1" applyBorder="1" applyAlignment="1">
      <alignment horizontal="left" vertical="center"/>
    </xf>
    <xf numFmtId="180" fontId="54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0" fontId="54" fillId="0" borderId="7" xfId="0" applyFont="1" applyFill="1" applyBorder="1" applyAlignment="1">
      <alignment horizontal="center" vertical="center"/>
    </xf>
    <xf numFmtId="174" fontId="24" fillId="5" borderId="8" xfId="30" applyNumberFormat="1" applyFont="1" applyFill="1" applyBorder="1" applyAlignment="1">
      <alignment horizontal="center" vertical="center"/>
    </xf>
    <xf numFmtId="0" fontId="25" fillId="4" borderId="4" xfId="30" applyFont="1" applyFill="1" applyBorder="1" applyAlignment="1">
      <alignment horizontal="center" vertical="center" wrapText="1"/>
    </xf>
    <xf numFmtId="2" fontId="33" fillId="5" borderId="5" xfId="30" applyNumberFormat="1" applyFont="1" applyFill="1" applyBorder="1" applyAlignment="1">
      <alignment horizontal="center" vertical="center"/>
    </xf>
    <xf numFmtId="2" fontId="54" fillId="0" borderId="3" xfId="0" applyNumberFormat="1" applyFont="1" applyFill="1" applyBorder="1" applyAlignment="1">
      <alignment horizontal="center" vertical="center"/>
    </xf>
    <xf numFmtId="0" fontId="28" fillId="5" borderId="3" xfId="30" applyFont="1" applyFill="1" applyBorder="1" applyAlignment="1">
      <alignment horizontal="center" vertical="center" wrapText="1"/>
    </xf>
    <xf numFmtId="0" fontId="51" fillId="0" borderId="3" xfId="30" applyFont="1" applyBorder="1" applyAlignment="1">
      <alignment horizontal="center" vertical="center" wrapText="1"/>
    </xf>
    <xf numFmtId="0" fontId="53" fillId="0" borderId="3" xfId="0" quotePrefix="1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173" fontId="53" fillId="0" borderId="3" xfId="0" applyNumberFormat="1" applyFont="1" applyBorder="1" applyAlignment="1">
      <alignment horizontal="center" vertical="center" wrapText="1"/>
    </xf>
    <xf numFmtId="0" fontId="1" fillId="5" borderId="3" xfId="32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 vertical="center"/>
    </xf>
    <xf numFmtId="173" fontId="53" fillId="0" borderId="3" xfId="0" quotePrefix="1" applyNumberFormat="1" applyFont="1" applyBorder="1" applyAlignment="1" applyProtection="1">
      <alignment horizontal="center" vertical="center" wrapText="1"/>
      <protection locked="0"/>
    </xf>
    <xf numFmtId="0" fontId="55" fillId="0" borderId="0" xfId="32" applyFont="1" applyFill="1" applyBorder="1" applyAlignment="1">
      <alignment horizontal="center" vertical="center"/>
    </xf>
    <xf numFmtId="173" fontId="24" fillId="4" borderId="0" xfId="30" applyNumberFormat="1" applyFont="1" applyFill="1" applyBorder="1" applyAlignment="1">
      <alignment horizontal="right" vertical="center"/>
    </xf>
    <xf numFmtId="173" fontId="28" fillId="4" borderId="6" xfId="30" applyNumberFormat="1" applyFont="1" applyFill="1" applyBorder="1" applyAlignment="1">
      <alignment horizontal="right" vertical="center"/>
    </xf>
    <xf numFmtId="0" fontId="16" fillId="4" borderId="0" xfId="32" applyFont="1" applyFill="1" applyAlignment="1">
      <alignment horizontal="right"/>
    </xf>
    <xf numFmtId="0" fontId="21" fillId="4" borderId="0" xfId="32" applyFont="1" applyFill="1" applyAlignment="1">
      <alignment horizontal="right"/>
    </xf>
    <xf numFmtId="176" fontId="10" fillId="23" borderId="3" xfId="30" applyNumberFormat="1" applyFont="1" applyFill="1" applyBorder="1" applyAlignment="1">
      <alignment horizontal="center" vertical="center"/>
    </xf>
  </cellXfs>
  <cellStyles count="92">
    <cellStyle name="20% - Accent1 2" xfId="45" xr:uid="{00000000-0005-0000-0000-000000000000}"/>
    <cellStyle name="20% - Accent2 2" xfId="46" xr:uid="{00000000-0005-0000-0000-000001000000}"/>
    <cellStyle name="20% - Accent3 2" xfId="47" xr:uid="{00000000-0005-0000-0000-000002000000}"/>
    <cellStyle name="20% - Accent4 2" xfId="48" xr:uid="{00000000-0005-0000-0000-000003000000}"/>
    <cellStyle name="20% - Accent5 2" xfId="49" xr:uid="{00000000-0005-0000-0000-000004000000}"/>
    <cellStyle name="20% - Accent6 2" xfId="50" xr:uid="{00000000-0005-0000-0000-000005000000}"/>
    <cellStyle name="40% - Accent1 2" xfId="51" xr:uid="{00000000-0005-0000-0000-000006000000}"/>
    <cellStyle name="40% - Accent2 2" xfId="52" xr:uid="{00000000-0005-0000-0000-000007000000}"/>
    <cellStyle name="40% - Accent3 2" xfId="53" xr:uid="{00000000-0005-0000-0000-000008000000}"/>
    <cellStyle name="40% - Accent4 2" xfId="54" xr:uid="{00000000-0005-0000-0000-000009000000}"/>
    <cellStyle name="40% - Accent5 2" xfId="55" xr:uid="{00000000-0005-0000-0000-00000A000000}"/>
    <cellStyle name="40% - Accent6 2" xfId="56" xr:uid="{00000000-0005-0000-0000-00000B000000}"/>
    <cellStyle name="60% - Accent1 2" xfId="57" xr:uid="{00000000-0005-0000-0000-00000C000000}"/>
    <cellStyle name="60% - Accent2 2" xfId="58" xr:uid="{00000000-0005-0000-0000-00000D000000}"/>
    <cellStyle name="60% - Accent3 2" xfId="59" xr:uid="{00000000-0005-0000-0000-00000E000000}"/>
    <cellStyle name="60% - Accent4 2" xfId="60" xr:uid="{00000000-0005-0000-0000-00000F000000}"/>
    <cellStyle name="60% - Accent5 2" xfId="61" xr:uid="{00000000-0005-0000-0000-000010000000}"/>
    <cellStyle name="60% - Accent6 2" xfId="62" xr:uid="{00000000-0005-0000-0000-000011000000}"/>
    <cellStyle name="Accent1 2" xfId="63" xr:uid="{00000000-0005-0000-0000-000012000000}"/>
    <cellStyle name="Accent2 2" xfId="64" xr:uid="{00000000-0005-0000-0000-000013000000}"/>
    <cellStyle name="Accent3 2" xfId="65" xr:uid="{00000000-0005-0000-0000-000014000000}"/>
    <cellStyle name="Accent4 2" xfId="66" xr:uid="{00000000-0005-0000-0000-000015000000}"/>
    <cellStyle name="Accent5 2" xfId="67" xr:uid="{00000000-0005-0000-0000-000016000000}"/>
    <cellStyle name="Accent6 2" xfId="68" xr:uid="{00000000-0005-0000-0000-000017000000}"/>
    <cellStyle name="Bad 2" xfId="69" xr:uid="{00000000-0005-0000-0000-000018000000}"/>
    <cellStyle name="Calc Currency (0)" xfId="1" xr:uid="{00000000-0005-0000-0000-000019000000}"/>
    <cellStyle name="Calc Currency (2)" xfId="2" xr:uid="{00000000-0005-0000-0000-00001A000000}"/>
    <cellStyle name="Calc Percent (0)" xfId="3" xr:uid="{00000000-0005-0000-0000-00001B000000}"/>
    <cellStyle name="Calc Percent (1)" xfId="4" xr:uid="{00000000-0005-0000-0000-00001C000000}"/>
    <cellStyle name="Calc Percent (2)" xfId="5" xr:uid="{00000000-0005-0000-0000-00001D000000}"/>
    <cellStyle name="Calc Units (0)" xfId="6" xr:uid="{00000000-0005-0000-0000-00001E000000}"/>
    <cellStyle name="Calc Units (1)" xfId="7" xr:uid="{00000000-0005-0000-0000-00001F000000}"/>
    <cellStyle name="Calc Units (2)" xfId="8" xr:uid="{00000000-0005-0000-0000-000020000000}"/>
    <cellStyle name="Calculation 2" xfId="70" xr:uid="{00000000-0005-0000-0000-000021000000}"/>
    <cellStyle name="Check Cell 2" xfId="71" xr:uid="{00000000-0005-0000-0000-000022000000}"/>
    <cellStyle name="Comma [00]" xfId="9" xr:uid="{00000000-0005-0000-0000-000023000000}"/>
    <cellStyle name="Currency" xfId="10" builtinId="4"/>
    <cellStyle name="Currency [00]" xfId="11" xr:uid="{00000000-0005-0000-0000-000025000000}"/>
    <cellStyle name="Currency 2" xfId="12" xr:uid="{00000000-0005-0000-0000-000026000000}"/>
    <cellStyle name="Currency 3" xfId="13" xr:uid="{00000000-0005-0000-0000-000027000000}"/>
    <cellStyle name="Currency 4" xfId="90" xr:uid="{00000000-0005-0000-0000-000028000000}"/>
    <cellStyle name="Date Short" xfId="14" xr:uid="{00000000-0005-0000-0000-000029000000}"/>
    <cellStyle name="Enter Currency (0)" xfId="15" xr:uid="{00000000-0005-0000-0000-00002A000000}"/>
    <cellStyle name="Enter Currency (2)" xfId="16" xr:uid="{00000000-0005-0000-0000-00002B000000}"/>
    <cellStyle name="Enter Units (0)" xfId="17" xr:uid="{00000000-0005-0000-0000-00002C000000}"/>
    <cellStyle name="Enter Units (1)" xfId="18" xr:uid="{00000000-0005-0000-0000-00002D000000}"/>
    <cellStyle name="Enter Units (2)" xfId="19" xr:uid="{00000000-0005-0000-0000-00002E000000}"/>
    <cellStyle name="Explanatory Text 2" xfId="72" xr:uid="{00000000-0005-0000-0000-00002F000000}"/>
    <cellStyle name="Good 2" xfId="73" xr:uid="{00000000-0005-0000-0000-000030000000}"/>
    <cellStyle name="Grey" xfId="20" xr:uid="{00000000-0005-0000-0000-000031000000}"/>
    <cellStyle name="Header1" xfId="21" xr:uid="{00000000-0005-0000-0000-000032000000}"/>
    <cellStyle name="Header2" xfId="22" xr:uid="{00000000-0005-0000-0000-000033000000}"/>
    <cellStyle name="Heading 1 2" xfId="74" xr:uid="{00000000-0005-0000-0000-000034000000}"/>
    <cellStyle name="Heading 2 2" xfId="75" xr:uid="{00000000-0005-0000-0000-000035000000}"/>
    <cellStyle name="Heading 3 2" xfId="76" xr:uid="{00000000-0005-0000-0000-000036000000}"/>
    <cellStyle name="Heading 4 2" xfId="77" xr:uid="{00000000-0005-0000-0000-000037000000}"/>
    <cellStyle name="Input [yellow]" xfId="23" xr:uid="{00000000-0005-0000-0000-000038000000}"/>
    <cellStyle name="Input 2" xfId="78" xr:uid="{00000000-0005-0000-0000-000039000000}"/>
    <cellStyle name="Input 3" xfId="88" xr:uid="{00000000-0005-0000-0000-00003A000000}"/>
    <cellStyle name="Input 4" xfId="86" xr:uid="{00000000-0005-0000-0000-00003B000000}"/>
    <cellStyle name="Input 5" xfId="87" xr:uid="{00000000-0005-0000-0000-00003C000000}"/>
    <cellStyle name="Link Currency (0)" xfId="24" xr:uid="{00000000-0005-0000-0000-00003D000000}"/>
    <cellStyle name="Link Currency (2)" xfId="25" xr:uid="{00000000-0005-0000-0000-00003E000000}"/>
    <cellStyle name="Link Units (0)" xfId="26" xr:uid="{00000000-0005-0000-0000-00003F000000}"/>
    <cellStyle name="Link Units (1)" xfId="27" xr:uid="{00000000-0005-0000-0000-000040000000}"/>
    <cellStyle name="Link Units (2)" xfId="28" xr:uid="{00000000-0005-0000-0000-000041000000}"/>
    <cellStyle name="Linked Cell 2" xfId="79" xr:uid="{00000000-0005-0000-0000-000042000000}"/>
    <cellStyle name="Neutral 2" xfId="80" xr:uid="{00000000-0005-0000-0000-000043000000}"/>
    <cellStyle name="Normal" xfId="0" builtinId="0"/>
    <cellStyle name="Normal - Style1" xfId="29" xr:uid="{00000000-0005-0000-0000-000045000000}"/>
    <cellStyle name="Normal 2" xfId="30" xr:uid="{00000000-0005-0000-0000-000046000000}"/>
    <cellStyle name="Normal 2 2" xfId="31" xr:uid="{00000000-0005-0000-0000-000047000000}"/>
    <cellStyle name="Normal 3" xfId="32" xr:uid="{00000000-0005-0000-0000-000048000000}"/>
    <cellStyle name="Normal 3 2" xfId="89" xr:uid="{00000000-0005-0000-0000-000049000000}"/>
    <cellStyle name="Normal 3 3" xfId="91" xr:uid="{00000000-0005-0000-0000-00004A000000}"/>
    <cellStyle name="Normal 7" xfId="44" xr:uid="{00000000-0005-0000-0000-00004B000000}"/>
    <cellStyle name="Note 2" xfId="81" xr:uid="{00000000-0005-0000-0000-00004C000000}"/>
    <cellStyle name="Output 2" xfId="82" xr:uid="{00000000-0005-0000-0000-00004D000000}"/>
    <cellStyle name="Percent [0]" xfId="33" xr:uid="{00000000-0005-0000-0000-00004E000000}"/>
    <cellStyle name="Percent [00]" xfId="34" xr:uid="{00000000-0005-0000-0000-00004F000000}"/>
    <cellStyle name="Percent [2]" xfId="35" xr:uid="{00000000-0005-0000-0000-000050000000}"/>
    <cellStyle name="PrePop Currency (0)" xfId="36" xr:uid="{00000000-0005-0000-0000-000051000000}"/>
    <cellStyle name="PrePop Currency (2)" xfId="37" xr:uid="{00000000-0005-0000-0000-000052000000}"/>
    <cellStyle name="PrePop Units (0)" xfId="38" xr:uid="{00000000-0005-0000-0000-000053000000}"/>
    <cellStyle name="PrePop Units (1)" xfId="39" xr:uid="{00000000-0005-0000-0000-000054000000}"/>
    <cellStyle name="PrePop Units (2)" xfId="40" xr:uid="{00000000-0005-0000-0000-000055000000}"/>
    <cellStyle name="Text Indent A" xfId="41" xr:uid="{00000000-0005-0000-0000-000056000000}"/>
    <cellStyle name="Text Indent B" xfId="42" xr:uid="{00000000-0005-0000-0000-000057000000}"/>
    <cellStyle name="Text Indent C" xfId="43" xr:uid="{00000000-0005-0000-0000-000058000000}"/>
    <cellStyle name="Title 2" xfId="83" xr:uid="{00000000-0005-0000-0000-000059000000}"/>
    <cellStyle name="Total 2" xfId="84" xr:uid="{00000000-0005-0000-0000-00005A000000}"/>
    <cellStyle name="Warning Text 2" xfId="85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0</xdr:col>
      <xdr:colOff>1466850</xdr:colOff>
      <xdr:row>4</xdr:row>
      <xdr:rowOff>85725</xdr:rowOff>
    </xdr:to>
    <xdr:pic>
      <xdr:nvPicPr>
        <xdr:cNvPr id="17483" name="Picture 2" descr="Flex_RGB_Sml_tm">
          <a:extLst>
            <a:ext uri="{FF2B5EF4-FFF2-40B4-BE49-F238E27FC236}">
              <a16:creationId xmlns:a16="http://schemas.microsoft.com/office/drawing/2014/main" id="{00000000-0008-0000-0000-00004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35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zoomScaleNormal="100" workbookViewId="0">
      <selection activeCell="F11" sqref="F11"/>
    </sheetView>
  </sheetViews>
  <sheetFormatPr defaultColWidth="9.140625" defaultRowHeight="14.25" x14ac:dyDescent="0.2"/>
  <cols>
    <col min="1" max="1" width="49.5703125" style="9" customWidth="1"/>
    <col min="2" max="2" width="22" style="42" customWidth="1"/>
    <col min="3" max="16384" width="9.140625" style="9"/>
  </cols>
  <sheetData>
    <row r="6" spans="1:2" ht="15" x14ac:dyDescent="0.25">
      <c r="A6" s="1" t="s">
        <v>4</v>
      </c>
      <c r="B6" s="41" t="s">
        <v>5</v>
      </c>
    </row>
    <row r="7" spans="1:2" ht="16.5" x14ac:dyDescent="0.35">
      <c r="A7" s="10" t="s">
        <v>63</v>
      </c>
      <c r="B7" s="45">
        <f>External!K5+Internal!K6</f>
        <v>1909.7803348356229</v>
      </c>
    </row>
    <row r="8" spans="1:2" ht="16.5" x14ac:dyDescent="0.35">
      <c r="A8" s="10" t="s">
        <v>64</v>
      </c>
      <c r="B8" s="45">
        <f>SENAI_!J1</f>
        <v>0</v>
      </c>
    </row>
    <row r="9" spans="1:2" ht="15.75" customHeight="1" x14ac:dyDescent="0.35">
      <c r="A9" s="10" t="s">
        <v>62</v>
      </c>
      <c r="B9" s="45">
        <f>PM!K6+Parts!G5+Others!F5</f>
        <v>290.09859999999998</v>
      </c>
    </row>
    <row r="10" spans="1:2" ht="15" x14ac:dyDescent="0.25">
      <c r="A10" s="1" t="s">
        <v>3</v>
      </c>
      <c r="B10" s="46">
        <f>SUM(B7:B9)</f>
        <v>2199.8789348356227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21"/>
  <sheetViews>
    <sheetView zoomScale="90" zoomScaleNormal="90" zoomScaleSheetLayoutView="100" workbookViewId="0">
      <pane xSplit="11" ySplit="7" topLeftCell="L8" activePane="bottomRight" state="frozenSplit"/>
      <selection pane="topRight" activeCell="K1" sqref="K1"/>
      <selection pane="bottomLeft" activeCell="A6" sqref="A6"/>
      <selection pane="bottomRight" activeCell="L3" sqref="L3"/>
    </sheetView>
  </sheetViews>
  <sheetFormatPr defaultRowHeight="18" customHeight="1" x14ac:dyDescent="0.2"/>
  <cols>
    <col min="1" max="1" width="4.5703125" customWidth="1"/>
    <col min="2" max="2" width="10.140625" style="51" bestFit="1" customWidth="1"/>
    <col min="3" max="3" width="22.85546875" bestFit="1" customWidth="1"/>
    <col min="4" max="4" width="31.28515625" style="63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34.28515625" customWidth="1"/>
  </cols>
  <sheetData>
    <row r="1" spans="1:12" ht="18" customHeight="1" x14ac:dyDescent="0.35">
      <c r="A1" s="16" t="s">
        <v>25</v>
      </c>
      <c r="B1" s="47"/>
      <c r="C1" s="6"/>
      <c r="D1" s="108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67</v>
      </c>
      <c r="B2" s="48"/>
      <c r="C2" s="19"/>
      <c r="D2" s="108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7"/>
      <c r="E3" s="36"/>
      <c r="F3" s="62"/>
      <c r="G3" s="37"/>
      <c r="H3" s="162" t="s">
        <v>26</v>
      </c>
      <c r="I3" s="162"/>
      <c r="J3" s="162"/>
      <c r="K3" s="55">
        <f>SUM(K8:K21)</f>
        <v>1187.6099999999994</v>
      </c>
    </row>
    <row r="4" spans="1:12" ht="18" customHeight="1" x14ac:dyDescent="0.2">
      <c r="A4" s="36"/>
      <c r="B4" s="49"/>
      <c r="C4" s="36"/>
      <c r="D4" s="107"/>
      <c r="E4" s="36"/>
      <c r="F4" s="62"/>
      <c r="G4" s="37"/>
      <c r="H4" s="162" t="s">
        <v>27</v>
      </c>
      <c r="I4" s="162"/>
      <c r="J4" s="162"/>
      <c r="K4" s="55">
        <f>5%*K3</f>
        <v>59.380499999999977</v>
      </c>
    </row>
    <row r="5" spans="1:12" ht="18" customHeight="1" x14ac:dyDescent="0.2">
      <c r="A5" s="36"/>
      <c r="B5" s="49"/>
      <c r="C5" s="36"/>
      <c r="D5" s="107"/>
      <c r="E5" s="36"/>
      <c r="F5" s="62"/>
      <c r="G5" s="37"/>
      <c r="H5" s="162" t="s">
        <v>28</v>
      </c>
      <c r="I5" s="162"/>
      <c r="J5" s="162"/>
      <c r="K5" s="55">
        <f>(K3+K4)*10%</f>
        <v>124.69904999999994</v>
      </c>
    </row>
    <row r="6" spans="1:12" ht="15.75" x14ac:dyDescent="0.2">
      <c r="A6" s="36"/>
      <c r="B6" s="49"/>
      <c r="C6" s="36"/>
      <c r="D6" s="107"/>
      <c r="E6" s="36"/>
      <c r="F6" s="62"/>
      <c r="G6" s="37"/>
      <c r="H6" s="163" t="s">
        <v>29</v>
      </c>
      <c r="I6" s="163"/>
      <c r="J6" s="163"/>
      <c r="K6" s="56">
        <f>SUM(K3:K5)</f>
        <v>1371.6895499999994</v>
      </c>
    </row>
    <row r="7" spans="1:12" ht="12.75" x14ac:dyDescent="0.2">
      <c r="A7" s="38" t="s">
        <v>14</v>
      </c>
      <c r="B7" s="50" t="s">
        <v>15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20</v>
      </c>
      <c r="I7" s="39" t="s">
        <v>30</v>
      </c>
      <c r="J7" s="39" t="s">
        <v>31</v>
      </c>
      <c r="K7" s="57" t="s">
        <v>32</v>
      </c>
      <c r="L7" s="35" t="s">
        <v>1</v>
      </c>
    </row>
    <row r="8" spans="1:12" ht="15.75" customHeight="1" x14ac:dyDescent="0.2">
      <c r="A8" s="124">
        <v>1</v>
      </c>
      <c r="B8" s="155" t="s">
        <v>86</v>
      </c>
      <c r="C8" s="156" t="s">
        <v>88</v>
      </c>
      <c r="D8" s="156" t="s">
        <v>89</v>
      </c>
      <c r="E8" s="156" t="s">
        <v>93</v>
      </c>
      <c r="F8" s="155" t="s">
        <v>57</v>
      </c>
      <c r="G8" s="156" t="s">
        <v>96</v>
      </c>
      <c r="H8" s="155" t="s">
        <v>109</v>
      </c>
      <c r="I8" s="160">
        <v>44028</v>
      </c>
      <c r="J8" s="157">
        <v>44212</v>
      </c>
      <c r="K8" s="138">
        <v>141.94</v>
      </c>
      <c r="L8" s="122"/>
    </row>
    <row r="9" spans="1:12" ht="15.75" customHeight="1" x14ac:dyDescent="0.2">
      <c r="A9" s="124">
        <f>+A8+1</f>
        <v>2</v>
      </c>
      <c r="B9" s="155" t="s">
        <v>87</v>
      </c>
      <c r="C9" s="156" t="s">
        <v>88</v>
      </c>
      <c r="D9" s="156" t="s">
        <v>90</v>
      </c>
      <c r="E9" s="156" t="s">
        <v>93</v>
      </c>
      <c r="F9" s="155" t="s">
        <v>94</v>
      </c>
      <c r="G9" s="156" t="s">
        <v>94</v>
      </c>
      <c r="H9" s="155" t="s">
        <v>109</v>
      </c>
      <c r="I9" s="160">
        <v>44028</v>
      </c>
      <c r="J9" s="157">
        <v>44212</v>
      </c>
      <c r="K9" s="138">
        <v>141.94</v>
      </c>
      <c r="L9" s="122"/>
    </row>
    <row r="10" spans="1:12" ht="18" customHeight="1" x14ac:dyDescent="0.2">
      <c r="A10" s="124">
        <f t="shared" ref="A10:A21" si="0">+A9+1</f>
        <v>3</v>
      </c>
      <c r="B10" s="155">
        <v>1395</v>
      </c>
      <c r="C10" s="156" t="s">
        <v>88</v>
      </c>
      <c r="D10" s="156" t="s">
        <v>91</v>
      </c>
      <c r="E10" s="156" t="s">
        <v>93</v>
      </c>
      <c r="F10" s="155">
        <v>186248900</v>
      </c>
      <c r="G10" s="156" t="s">
        <v>97</v>
      </c>
      <c r="H10" s="156" t="s">
        <v>110</v>
      </c>
      <c r="I10" s="157">
        <v>44021</v>
      </c>
      <c r="J10" s="157">
        <v>44386</v>
      </c>
      <c r="K10" s="138">
        <v>105.29</v>
      </c>
      <c r="L10" s="122"/>
    </row>
    <row r="11" spans="1:12" ht="18" customHeight="1" x14ac:dyDescent="0.2">
      <c r="A11" s="124">
        <f t="shared" si="0"/>
        <v>4</v>
      </c>
      <c r="B11" s="155">
        <v>1397</v>
      </c>
      <c r="C11" s="156" t="s">
        <v>88</v>
      </c>
      <c r="D11" s="156" t="s">
        <v>91</v>
      </c>
      <c r="E11" s="156" t="s">
        <v>93</v>
      </c>
      <c r="F11" s="155">
        <v>186248900</v>
      </c>
      <c r="G11" s="156" t="s">
        <v>98</v>
      </c>
      <c r="H11" s="156" t="s">
        <v>110</v>
      </c>
      <c r="I11" s="157">
        <v>44032</v>
      </c>
      <c r="J11" s="157">
        <v>44397</v>
      </c>
      <c r="K11" s="138">
        <v>105.29</v>
      </c>
      <c r="L11" s="122"/>
    </row>
    <row r="12" spans="1:12" ht="18" customHeight="1" x14ac:dyDescent="0.2">
      <c r="A12" s="124">
        <f t="shared" si="0"/>
        <v>5</v>
      </c>
      <c r="B12" s="155">
        <v>1398</v>
      </c>
      <c r="C12" s="156" t="s">
        <v>88</v>
      </c>
      <c r="D12" s="156" t="s">
        <v>91</v>
      </c>
      <c r="E12" s="156" t="s">
        <v>93</v>
      </c>
      <c r="F12" s="155">
        <v>186248900</v>
      </c>
      <c r="G12" s="156" t="s">
        <v>99</v>
      </c>
      <c r="H12" s="156" t="s">
        <v>110</v>
      </c>
      <c r="I12" s="157">
        <v>44021</v>
      </c>
      <c r="J12" s="157">
        <v>44386</v>
      </c>
      <c r="K12" s="138">
        <v>105.29</v>
      </c>
      <c r="L12" s="122"/>
    </row>
    <row r="13" spans="1:12" ht="18" customHeight="1" x14ac:dyDescent="0.2">
      <c r="A13" s="124">
        <f t="shared" si="0"/>
        <v>6</v>
      </c>
      <c r="B13" s="155">
        <v>1402</v>
      </c>
      <c r="C13" s="156" t="s">
        <v>88</v>
      </c>
      <c r="D13" s="156" t="s">
        <v>91</v>
      </c>
      <c r="E13" s="156" t="s">
        <v>93</v>
      </c>
      <c r="F13" s="155">
        <v>186248900</v>
      </c>
      <c r="G13" s="156" t="s">
        <v>100</v>
      </c>
      <c r="H13" s="156" t="s">
        <v>110</v>
      </c>
      <c r="I13" s="157">
        <v>44029</v>
      </c>
      <c r="J13" s="157">
        <v>44394</v>
      </c>
      <c r="K13" s="138">
        <v>105.29</v>
      </c>
      <c r="L13" s="122"/>
    </row>
    <row r="14" spans="1:12" ht="18" customHeight="1" x14ac:dyDescent="0.2">
      <c r="A14" s="124">
        <f t="shared" si="0"/>
        <v>7</v>
      </c>
      <c r="B14" s="155">
        <v>1403</v>
      </c>
      <c r="C14" s="156" t="s">
        <v>88</v>
      </c>
      <c r="D14" s="156" t="s">
        <v>91</v>
      </c>
      <c r="E14" s="156" t="s">
        <v>93</v>
      </c>
      <c r="F14" s="155">
        <v>186248900</v>
      </c>
      <c r="G14" s="156" t="s">
        <v>101</v>
      </c>
      <c r="H14" s="156" t="s">
        <v>110</v>
      </c>
      <c r="I14" s="157">
        <v>44020</v>
      </c>
      <c r="J14" s="157">
        <v>44385</v>
      </c>
      <c r="K14" s="138">
        <v>105.29</v>
      </c>
      <c r="L14" s="122"/>
    </row>
    <row r="15" spans="1:12" ht="18" customHeight="1" x14ac:dyDescent="0.2">
      <c r="A15" s="124">
        <f t="shared" si="0"/>
        <v>8</v>
      </c>
      <c r="B15" s="155">
        <v>1405</v>
      </c>
      <c r="C15" s="156" t="s">
        <v>88</v>
      </c>
      <c r="D15" s="156" t="s">
        <v>91</v>
      </c>
      <c r="E15" s="156" t="s">
        <v>93</v>
      </c>
      <c r="F15" s="155">
        <v>186248900</v>
      </c>
      <c r="G15" s="156" t="s">
        <v>102</v>
      </c>
      <c r="H15" s="156" t="s">
        <v>110</v>
      </c>
      <c r="I15" s="157">
        <v>44021</v>
      </c>
      <c r="J15" s="157">
        <v>44386</v>
      </c>
      <c r="K15" s="138">
        <v>105.29</v>
      </c>
      <c r="L15" s="122"/>
    </row>
    <row r="16" spans="1:12" ht="18" customHeight="1" x14ac:dyDescent="0.2">
      <c r="A16" s="124">
        <f t="shared" si="0"/>
        <v>9</v>
      </c>
      <c r="B16" s="155">
        <v>1428</v>
      </c>
      <c r="C16" s="156" t="s">
        <v>88</v>
      </c>
      <c r="D16" s="156" t="s">
        <v>91</v>
      </c>
      <c r="E16" s="156" t="s">
        <v>93</v>
      </c>
      <c r="F16" s="155">
        <v>186248900</v>
      </c>
      <c r="G16" s="156" t="s">
        <v>103</v>
      </c>
      <c r="H16" s="156" t="s">
        <v>110</v>
      </c>
      <c r="I16" s="157">
        <v>44021</v>
      </c>
      <c r="J16" s="157">
        <v>44386</v>
      </c>
      <c r="K16" s="138">
        <v>105.29</v>
      </c>
      <c r="L16" s="122"/>
    </row>
    <row r="17" spans="1:12" ht="18" customHeight="1" x14ac:dyDescent="0.2">
      <c r="A17" s="124">
        <f t="shared" si="0"/>
        <v>10</v>
      </c>
      <c r="B17" s="155">
        <v>1781</v>
      </c>
      <c r="C17" s="156" t="s">
        <v>88</v>
      </c>
      <c r="D17" s="156" t="s">
        <v>92</v>
      </c>
      <c r="E17" s="156" t="s">
        <v>93</v>
      </c>
      <c r="F17" s="156" t="s">
        <v>95</v>
      </c>
      <c r="G17" s="156" t="s">
        <v>104</v>
      </c>
      <c r="H17" s="156" t="s">
        <v>110</v>
      </c>
      <c r="I17" s="157">
        <v>44029</v>
      </c>
      <c r="J17" s="157">
        <v>44394</v>
      </c>
      <c r="K17" s="138">
        <v>33.340000000000003</v>
      </c>
      <c r="L17" s="122"/>
    </row>
    <row r="18" spans="1:12" ht="18" customHeight="1" x14ac:dyDescent="0.2">
      <c r="A18" s="124">
        <f t="shared" si="0"/>
        <v>11</v>
      </c>
      <c r="B18" s="155">
        <v>1782</v>
      </c>
      <c r="C18" s="156" t="s">
        <v>88</v>
      </c>
      <c r="D18" s="156" t="s">
        <v>92</v>
      </c>
      <c r="E18" s="156" t="s">
        <v>93</v>
      </c>
      <c r="F18" s="156" t="s">
        <v>95</v>
      </c>
      <c r="G18" s="156" t="s">
        <v>105</v>
      </c>
      <c r="H18" s="156" t="s">
        <v>110</v>
      </c>
      <c r="I18" s="157">
        <v>44029</v>
      </c>
      <c r="J18" s="157">
        <v>44394</v>
      </c>
      <c r="K18" s="138">
        <v>33.340000000000003</v>
      </c>
      <c r="L18" s="122"/>
    </row>
    <row r="19" spans="1:12" ht="18" customHeight="1" x14ac:dyDescent="0.2">
      <c r="A19" s="124">
        <f t="shared" si="0"/>
        <v>12</v>
      </c>
      <c r="B19" s="155">
        <v>1783</v>
      </c>
      <c r="C19" s="156" t="s">
        <v>88</v>
      </c>
      <c r="D19" s="156" t="s">
        <v>92</v>
      </c>
      <c r="E19" s="156" t="s">
        <v>93</v>
      </c>
      <c r="F19" s="156" t="s">
        <v>95</v>
      </c>
      <c r="G19" s="156" t="s">
        <v>106</v>
      </c>
      <c r="H19" s="156" t="s">
        <v>110</v>
      </c>
      <c r="I19" s="157">
        <v>44029</v>
      </c>
      <c r="J19" s="157">
        <v>44394</v>
      </c>
      <c r="K19" s="138">
        <v>33.340000000000003</v>
      </c>
      <c r="L19" s="122"/>
    </row>
    <row r="20" spans="1:12" ht="18" customHeight="1" x14ac:dyDescent="0.2">
      <c r="A20" s="124">
        <f t="shared" si="0"/>
        <v>13</v>
      </c>
      <c r="B20" s="155">
        <v>1784</v>
      </c>
      <c r="C20" s="156" t="s">
        <v>88</v>
      </c>
      <c r="D20" s="156" t="s">
        <v>92</v>
      </c>
      <c r="E20" s="156" t="s">
        <v>93</v>
      </c>
      <c r="F20" s="156" t="s">
        <v>95</v>
      </c>
      <c r="G20" s="156" t="s">
        <v>107</v>
      </c>
      <c r="H20" s="156" t="s">
        <v>110</v>
      </c>
      <c r="I20" s="157">
        <v>44029</v>
      </c>
      <c r="J20" s="157">
        <v>44394</v>
      </c>
      <c r="K20" s="138">
        <v>33.340000000000003</v>
      </c>
      <c r="L20" s="122"/>
    </row>
    <row r="21" spans="1:12" ht="18" customHeight="1" x14ac:dyDescent="0.2">
      <c r="A21" s="124">
        <f t="shared" si="0"/>
        <v>14</v>
      </c>
      <c r="B21" s="155">
        <v>1787</v>
      </c>
      <c r="C21" s="156" t="s">
        <v>88</v>
      </c>
      <c r="D21" s="156" t="s">
        <v>92</v>
      </c>
      <c r="E21" s="156" t="s">
        <v>93</v>
      </c>
      <c r="F21" s="156" t="s">
        <v>95</v>
      </c>
      <c r="G21" s="156" t="s">
        <v>108</v>
      </c>
      <c r="H21" s="156" t="s">
        <v>110</v>
      </c>
      <c r="I21" s="157">
        <v>44029</v>
      </c>
      <c r="J21" s="157">
        <v>44394</v>
      </c>
      <c r="K21" s="138">
        <v>33.340000000000003</v>
      </c>
      <c r="L21" s="122"/>
    </row>
  </sheetData>
  <autoFilter ref="A7:K8" xr:uid="{00000000-0009-0000-0000-000001000000}"/>
  <mergeCells count="4">
    <mergeCell ref="H3:J3"/>
    <mergeCell ref="H4:J4"/>
    <mergeCell ref="H5:J5"/>
    <mergeCell ref="H6:J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18"/>
  <sheetViews>
    <sheetView tabSelected="1" zoomScale="76" zoomScaleNormal="76" zoomScaleSheetLayoutView="90" workbookViewId="0">
      <pane xSplit="2" ySplit="7" topLeftCell="C14" activePane="bottomRight" state="frozen"/>
      <selection pane="topRight" activeCell="C1" sqref="C1"/>
      <selection pane="bottomLeft" activeCell="A8" sqref="A8"/>
      <selection pane="bottomRight" activeCell="J19" sqref="J19"/>
    </sheetView>
  </sheetViews>
  <sheetFormatPr defaultRowHeight="21" customHeight="1" x14ac:dyDescent="0.2"/>
  <cols>
    <col min="2" max="2" width="11.5703125" customWidth="1"/>
    <col min="3" max="3" width="23.85546875" bestFit="1" customWidth="1"/>
    <col min="4" max="4" width="27.5703125" customWidth="1"/>
    <col min="5" max="5" width="25.5703125" bestFit="1" customWidth="1"/>
    <col min="6" max="7" width="17.85546875" bestFit="1" customWidth="1"/>
    <col min="8" max="8" width="12.42578125" customWidth="1"/>
    <col min="9" max="9" width="12.140625" style="109" bestFit="1" customWidth="1"/>
    <col min="10" max="10" width="23.28515625" bestFit="1" customWidth="1"/>
    <col min="11" max="11" width="15.7109375" customWidth="1"/>
    <col min="12" max="12" width="13.28515625" bestFit="1" customWidth="1"/>
    <col min="13" max="13" width="25.28515625" bestFit="1" customWidth="1"/>
    <col min="14" max="14" width="21.28515625" customWidth="1"/>
    <col min="15" max="15" width="9.7109375" customWidth="1"/>
  </cols>
  <sheetData>
    <row r="1" spans="1:14" ht="21" customHeight="1" x14ac:dyDescent="0.35">
      <c r="A1" s="16" t="s">
        <v>10</v>
      </c>
      <c r="B1" s="2"/>
      <c r="C1" s="5"/>
      <c r="D1" s="6"/>
      <c r="E1" s="6"/>
      <c r="F1" s="6"/>
      <c r="G1" s="6"/>
      <c r="H1" s="6"/>
      <c r="I1" s="113"/>
      <c r="J1" s="17"/>
      <c r="K1" s="18"/>
      <c r="L1" s="18"/>
      <c r="M1" s="18"/>
    </row>
    <row r="2" spans="1:14" ht="15" customHeight="1" x14ac:dyDescent="0.2">
      <c r="A2" s="19" t="s">
        <v>68</v>
      </c>
      <c r="B2" s="2"/>
      <c r="C2" s="19"/>
      <c r="D2" s="19"/>
      <c r="E2" s="15"/>
      <c r="F2" s="15"/>
      <c r="G2" s="15"/>
      <c r="H2" s="8"/>
      <c r="I2" s="112"/>
      <c r="J2" s="20"/>
      <c r="K2" s="21"/>
      <c r="L2" s="21"/>
      <c r="M2" s="21"/>
    </row>
    <row r="3" spans="1:14" ht="21" customHeight="1" x14ac:dyDescent="0.25">
      <c r="A3" s="3"/>
      <c r="B3" s="4"/>
      <c r="C3" s="22"/>
      <c r="D3" s="11"/>
      <c r="E3" s="11"/>
      <c r="F3" s="11"/>
      <c r="G3" s="11"/>
      <c r="H3" s="4"/>
      <c r="I3" s="164" t="s">
        <v>6</v>
      </c>
      <c r="J3" s="164"/>
      <c r="K3" s="120">
        <f>SUM(K8:K15)</f>
        <v>489.17344075965764</v>
      </c>
      <c r="L3" s="21"/>
      <c r="M3" s="21"/>
    </row>
    <row r="4" spans="1:14" ht="21" customHeight="1" x14ac:dyDescent="0.25">
      <c r="A4" s="3"/>
      <c r="B4" s="4"/>
      <c r="C4" s="22"/>
      <c r="D4" s="11"/>
      <c r="E4" s="11"/>
      <c r="F4" s="11"/>
      <c r="G4" s="11"/>
      <c r="H4" s="4"/>
      <c r="I4" s="164" t="s">
        <v>11</v>
      </c>
      <c r="J4" s="164"/>
      <c r="K4" s="23">
        <f>K3*0.1</f>
        <v>48.917344075965765</v>
      </c>
      <c r="L4" s="21"/>
      <c r="M4" s="21"/>
    </row>
    <row r="5" spans="1:14" ht="21" customHeight="1" x14ac:dyDescent="0.25">
      <c r="A5" s="3"/>
      <c r="B5" s="4"/>
      <c r="C5" s="22"/>
      <c r="D5" s="11"/>
      <c r="E5" s="11"/>
      <c r="F5" s="11"/>
      <c r="G5" s="11"/>
      <c r="H5" s="4"/>
      <c r="I5" s="165" t="s">
        <v>12</v>
      </c>
      <c r="J5" s="165"/>
      <c r="K5" s="24">
        <f>SUM(K3:K4)</f>
        <v>538.09078483562337</v>
      </c>
      <c r="L5" s="21"/>
      <c r="M5" s="21"/>
    </row>
    <row r="6" spans="1:14" ht="15" x14ac:dyDescent="0.25">
      <c r="A6" s="25"/>
      <c r="B6" s="26"/>
      <c r="C6" s="27"/>
      <c r="D6" s="28"/>
      <c r="E6" s="28"/>
      <c r="F6" s="28"/>
      <c r="G6" s="28"/>
      <c r="H6" s="29" t="s">
        <v>13</v>
      </c>
      <c r="I6" s="111"/>
      <c r="J6" s="30"/>
      <c r="K6" s="118">
        <v>1.3900999999999999</v>
      </c>
      <c r="L6" s="31"/>
      <c r="M6" s="31"/>
    </row>
    <row r="7" spans="1:14" ht="27.2" customHeight="1" x14ac:dyDescent="0.2">
      <c r="A7" s="106" t="s">
        <v>14</v>
      </c>
      <c r="B7" s="106" t="s">
        <v>15</v>
      </c>
      <c r="C7" s="80" t="s">
        <v>16</v>
      </c>
      <c r="D7" s="106" t="s">
        <v>56</v>
      </c>
      <c r="E7" s="106" t="s">
        <v>17</v>
      </c>
      <c r="F7" s="106" t="s">
        <v>18</v>
      </c>
      <c r="G7" s="106" t="s">
        <v>19</v>
      </c>
      <c r="H7" s="32" t="s">
        <v>20</v>
      </c>
      <c r="I7" s="110" t="s">
        <v>21</v>
      </c>
      <c r="J7" s="33" t="s">
        <v>22</v>
      </c>
      <c r="K7" s="34" t="s">
        <v>23</v>
      </c>
      <c r="L7" s="35" t="s">
        <v>36</v>
      </c>
      <c r="M7" s="35" t="s">
        <v>24</v>
      </c>
      <c r="N7" s="35" t="s">
        <v>1</v>
      </c>
    </row>
    <row r="8" spans="1:14" ht="38.25" customHeight="1" x14ac:dyDescent="0.2">
      <c r="A8" s="125">
        <v>1</v>
      </c>
      <c r="B8" s="155" t="s">
        <v>81</v>
      </c>
      <c r="C8" s="156" t="s">
        <v>88</v>
      </c>
      <c r="D8" s="156" t="s">
        <v>111</v>
      </c>
      <c r="E8" s="155" t="s">
        <v>115</v>
      </c>
      <c r="F8" s="155" t="s">
        <v>117</v>
      </c>
      <c r="G8" s="156">
        <v>12305757</v>
      </c>
      <c r="H8" s="155" t="s">
        <v>109</v>
      </c>
      <c r="I8" s="160">
        <v>44021</v>
      </c>
      <c r="J8" s="126" t="s">
        <v>57</v>
      </c>
      <c r="K8" s="126" t="s">
        <v>57</v>
      </c>
      <c r="L8" s="126" t="s">
        <v>57</v>
      </c>
      <c r="M8" s="156" t="s">
        <v>122</v>
      </c>
      <c r="N8" s="145"/>
    </row>
    <row r="9" spans="1:14" ht="38.25" customHeight="1" x14ac:dyDescent="0.2">
      <c r="A9" s="125">
        <f>+A8+1</f>
        <v>2</v>
      </c>
      <c r="B9" s="155" t="s">
        <v>82</v>
      </c>
      <c r="C9" s="156" t="s">
        <v>88</v>
      </c>
      <c r="D9" s="156" t="s">
        <v>111</v>
      </c>
      <c r="E9" s="155" t="s">
        <v>115</v>
      </c>
      <c r="F9" s="155" t="s">
        <v>117</v>
      </c>
      <c r="G9" s="156">
        <v>12200404</v>
      </c>
      <c r="H9" s="155" t="s">
        <v>109</v>
      </c>
      <c r="I9" s="160">
        <v>44021</v>
      </c>
      <c r="J9" s="126" t="s">
        <v>57</v>
      </c>
      <c r="K9" s="126" t="s">
        <v>57</v>
      </c>
      <c r="L9" s="126" t="s">
        <v>57</v>
      </c>
      <c r="M9" s="156" t="s">
        <v>122</v>
      </c>
      <c r="N9" s="145"/>
    </row>
    <row r="10" spans="1:14" ht="38.25" customHeight="1" x14ac:dyDescent="0.2">
      <c r="A10" s="125">
        <f t="shared" ref="A10:A15" si="0">+A9+1</f>
        <v>3</v>
      </c>
      <c r="B10" s="155" t="s">
        <v>83</v>
      </c>
      <c r="C10" s="156" t="s">
        <v>88</v>
      </c>
      <c r="D10" s="156" t="s">
        <v>111</v>
      </c>
      <c r="E10" s="155" t="s">
        <v>115</v>
      </c>
      <c r="F10" s="155" t="s">
        <v>117</v>
      </c>
      <c r="G10" s="156">
        <v>12303279</v>
      </c>
      <c r="H10" s="155" t="s">
        <v>109</v>
      </c>
      <c r="I10" s="160">
        <v>44021</v>
      </c>
      <c r="J10" s="126" t="s">
        <v>57</v>
      </c>
      <c r="K10" s="126" t="s">
        <v>57</v>
      </c>
      <c r="L10" s="126" t="s">
        <v>57</v>
      </c>
      <c r="M10" s="156" t="s">
        <v>122</v>
      </c>
      <c r="N10" s="145"/>
    </row>
    <row r="11" spans="1:14" ht="38.25" customHeight="1" x14ac:dyDescent="0.2">
      <c r="A11" s="125">
        <f t="shared" si="0"/>
        <v>4</v>
      </c>
      <c r="B11" s="155" t="s">
        <v>84</v>
      </c>
      <c r="C11" s="156" t="s">
        <v>88</v>
      </c>
      <c r="D11" s="156" t="s">
        <v>111</v>
      </c>
      <c r="E11" s="155" t="s">
        <v>115</v>
      </c>
      <c r="F11" s="155" t="s">
        <v>117</v>
      </c>
      <c r="G11" s="156">
        <v>12315717</v>
      </c>
      <c r="H11" s="155" t="s">
        <v>109</v>
      </c>
      <c r="I11" s="160">
        <v>44021</v>
      </c>
      <c r="J11" s="126" t="s">
        <v>57</v>
      </c>
      <c r="K11" s="126" t="s">
        <v>57</v>
      </c>
      <c r="L11" s="126" t="s">
        <v>57</v>
      </c>
      <c r="M11" s="156" t="s">
        <v>122</v>
      </c>
      <c r="N11" s="145"/>
    </row>
    <row r="12" spans="1:14" ht="38.25" customHeight="1" x14ac:dyDescent="0.2">
      <c r="A12" s="125">
        <f t="shared" si="0"/>
        <v>5</v>
      </c>
      <c r="B12" s="155" t="s">
        <v>85</v>
      </c>
      <c r="C12" s="156" t="s">
        <v>88</v>
      </c>
      <c r="D12" s="156" t="s">
        <v>111</v>
      </c>
      <c r="E12" s="155" t="s">
        <v>115</v>
      </c>
      <c r="F12" s="155" t="s">
        <v>117</v>
      </c>
      <c r="G12" s="156">
        <v>12316922</v>
      </c>
      <c r="H12" s="155" t="s">
        <v>109</v>
      </c>
      <c r="I12" s="160">
        <v>44021</v>
      </c>
      <c r="J12" s="126" t="s">
        <v>57</v>
      </c>
      <c r="K12" s="126" t="s">
        <v>57</v>
      </c>
      <c r="L12" s="126" t="s">
        <v>57</v>
      </c>
      <c r="M12" s="156" t="s">
        <v>122</v>
      </c>
      <c r="N12" s="145"/>
    </row>
    <row r="13" spans="1:14" ht="38.25" customHeight="1" x14ac:dyDescent="0.2">
      <c r="A13" s="125">
        <f t="shared" si="0"/>
        <v>6</v>
      </c>
      <c r="B13" s="155" t="s">
        <v>113</v>
      </c>
      <c r="C13" s="156" t="s">
        <v>88</v>
      </c>
      <c r="D13" s="156" t="s">
        <v>111</v>
      </c>
      <c r="E13" s="155" t="s">
        <v>115</v>
      </c>
      <c r="F13" s="155" t="s">
        <v>117</v>
      </c>
      <c r="G13" s="156">
        <v>12326186</v>
      </c>
      <c r="H13" s="155" t="s">
        <v>109</v>
      </c>
      <c r="I13" s="160">
        <v>44021</v>
      </c>
      <c r="J13" s="126" t="s">
        <v>57</v>
      </c>
      <c r="K13" s="126" t="s">
        <v>57</v>
      </c>
      <c r="L13" s="126" t="s">
        <v>57</v>
      </c>
      <c r="M13" s="156" t="s">
        <v>122</v>
      </c>
      <c r="N13" s="145"/>
    </row>
    <row r="14" spans="1:14" ht="38.25" customHeight="1" x14ac:dyDescent="0.2">
      <c r="A14" s="125">
        <f t="shared" si="0"/>
        <v>7</v>
      </c>
      <c r="B14" s="155">
        <v>2769</v>
      </c>
      <c r="C14" s="156" t="s">
        <v>88</v>
      </c>
      <c r="D14" s="155" t="s">
        <v>111</v>
      </c>
      <c r="E14" s="155" t="s">
        <v>115</v>
      </c>
      <c r="F14" s="155" t="s">
        <v>117</v>
      </c>
      <c r="G14" s="155">
        <v>12303631</v>
      </c>
      <c r="H14" s="155" t="s">
        <v>109</v>
      </c>
      <c r="I14" s="160">
        <v>44021</v>
      </c>
      <c r="J14" s="126" t="s">
        <v>57</v>
      </c>
      <c r="K14" s="126" t="s">
        <v>57</v>
      </c>
      <c r="L14" s="126" t="s">
        <v>57</v>
      </c>
      <c r="M14" s="156" t="s">
        <v>122</v>
      </c>
      <c r="N14" s="145"/>
    </row>
    <row r="15" spans="1:14" ht="38.25" customHeight="1" x14ac:dyDescent="0.2">
      <c r="A15" s="125">
        <f t="shared" si="0"/>
        <v>8</v>
      </c>
      <c r="B15" s="155" t="s">
        <v>114</v>
      </c>
      <c r="C15" s="156" t="s">
        <v>88</v>
      </c>
      <c r="D15" s="156" t="s">
        <v>112</v>
      </c>
      <c r="E15" s="155" t="s">
        <v>116</v>
      </c>
      <c r="F15" s="155" t="s">
        <v>118</v>
      </c>
      <c r="G15" s="156" t="s">
        <v>119</v>
      </c>
      <c r="H15" s="156" t="s">
        <v>110</v>
      </c>
      <c r="I15" s="157">
        <v>44020</v>
      </c>
      <c r="J15" s="126" t="s">
        <v>120</v>
      </c>
      <c r="K15" s="166">
        <f>+L15/$K$6</f>
        <v>489.17344075965764</v>
      </c>
      <c r="L15" s="166">
        <v>680</v>
      </c>
      <c r="M15" s="156" t="s">
        <v>121</v>
      </c>
      <c r="N15" s="145"/>
    </row>
    <row r="17" spans="1:1" ht="21" customHeight="1" x14ac:dyDescent="0.2">
      <c r="A17" s="161"/>
    </row>
    <row r="18" spans="1:1" ht="21" customHeight="1" x14ac:dyDescent="0.2">
      <c r="A18" s="161"/>
    </row>
  </sheetData>
  <mergeCells count="3">
    <mergeCell ref="I3:J3"/>
    <mergeCell ref="I4:J4"/>
    <mergeCell ref="I5:J5"/>
  </mergeCells>
  <printOptions horizontalCentered="1"/>
  <pageMargins left="0.45" right="0.45" top="0.75" bottom="0.75" header="0.3" footer="0.3"/>
  <pageSetup paperSize="9" scale="69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L8"/>
  <sheetViews>
    <sheetView topLeftCell="C1" workbookViewId="0">
      <selection activeCell="I12" sqref="I12"/>
    </sheetView>
  </sheetViews>
  <sheetFormatPr defaultRowHeight="18" customHeight="1" x14ac:dyDescent="0.2"/>
  <cols>
    <col min="1" max="1" width="4.5703125" customWidth="1"/>
    <col min="2" max="2" width="21.5703125" style="51" customWidth="1"/>
    <col min="3" max="3" width="22.85546875" bestFit="1" customWidth="1"/>
    <col min="4" max="4" width="29.5703125" style="144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27.42578125" customWidth="1"/>
  </cols>
  <sheetData>
    <row r="1" spans="1:12" ht="18" customHeight="1" x14ac:dyDescent="0.35">
      <c r="A1" s="16" t="s">
        <v>59</v>
      </c>
      <c r="B1" s="47"/>
      <c r="C1" s="6"/>
      <c r="D1" s="143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67</v>
      </c>
      <c r="B2" s="48"/>
      <c r="C2" s="19"/>
      <c r="D2" s="143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7"/>
      <c r="E3" s="36"/>
      <c r="F3" s="62"/>
      <c r="G3" s="37"/>
      <c r="H3" s="162" t="s">
        <v>26</v>
      </c>
      <c r="I3" s="162"/>
      <c r="J3" s="162"/>
      <c r="K3" s="55">
        <f>SUM(K8:K8)</f>
        <v>0</v>
      </c>
    </row>
    <row r="4" spans="1:12" ht="18" customHeight="1" x14ac:dyDescent="0.2">
      <c r="A4" s="36"/>
      <c r="B4" s="49"/>
      <c r="C4" s="36"/>
      <c r="D4" s="107"/>
      <c r="E4" s="36"/>
      <c r="F4" s="62"/>
      <c r="G4" s="37"/>
      <c r="H4" s="162" t="s">
        <v>27</v>
      </c>
      <c r="I4" s="162"/>
      <c r="J4" s="162"/>
      <c r="K4" s="55">
        <f>5%*K3</f>
        <v>0</v>
      </c>
    </row>
    <row r="5" spans="1:12" ht="18" customHeight="1" x14ac:dyDescent="0.2">
      <c r="A5" s="36"/>
      <c r="B5" s="49"/>
      <c r="C5" s="36"/>
      <c r="D5" s="107"/>
      <c r="E5" s="36"/>
      <c r="F5" s="62"/>
      <c r="G5" s="37"/>
      <c r="H5" s="162" t="s">
        <v>28</v>
      </c>
      <c r="I5" s="162"/>
      <c r="J5" s="162"/>
      <c r="K5" s="55">
        <f>(K3+K4)*10%</f>
        <v>0</v>
      </c>
    </row>
    <row r="6" spans="1:12" ht="15.75" x14ac:dyDescent="0.2">
      <c r="A6" s="36"/>
      <c r="B6" s="49"/>
      <c r="C6" s="36"/>
      <c r="D6" s="107"/>
      <c r="E6" s="36"/>
      <c r="F6" s="62"/>
      <c r="G6" s="37"/>
      <c r="H6" s="163" t="s">
        <v>29</v>
      </c>
      <c r="I6" s="163"/>
      <c r="J6" s="163"/>
      <c r="K6" s="56">
        <f>SUM(K3:K5)</f>
        <v>0</v>
      </c>
    </row>
    <row r="7" spans="1:12" ht="12.75" x14ac:dyDescent="0.2">
      <c r="A7" s="38" t="s">
        <v>14</v>
      </c>
      <c r="B7" s="50" t="s">
        <v>58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66</v>
      </c>
      <c r="H7" s="38" t="s">
        <v>60</v>
      </c>
      <c r="I7" s="39" t="s">
        <v>61</v>
      </c>
      <c r="J7" s="39" t="s">
        <v>31</v>
      </c>
      <c r="K7" s="57" t="s">
        <v>32</v>
      </c>
      <c r="L7" s="35" t="s">
        <v>1</v>
      </c>
    </row>
    <row r="8" spans="1:12" ht="70.5" customHeight="1" x14ac:dyDescent="0.2">
      <c r="A8" s="142">
        <v>1</v>
      </c>
      <c r="B8" s="154" t="s">
        <v>57</v>
      </c>
      <c r="C8" s="154" t="s">
        <v>57</v>
      </c>
      <c r="D8" s="154" t="s">
        <v>57</v>
      </c>
      <c r="E8" s="154" t="s">
        <v>57</v>
      </c>
      <c r="F8" s="154" t="s">
        <v>57</v>
      </c>
      <c r="G8" s="154" t="s">
        <v>57</v>
      </c>
      <c r="H8" s="154" t="s">
        <v>57</v>
      </c>
      <c r="I8" s="154" t="s">
        <v>57</v>
      </c>
      <c r="J8" s="154" t="s">
        <v>57</v>
      </c>
      <c r="K8" s="154">
        <v>0</v>
      </c>
      <c r="L8" s="154" t="s">
        <v>57</v>
      </c>
    </row>
  </sheetData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zoomScale="85" zoomScaleNormal="85" zoomScaleSheetLayoutView="78" workbookViewId="0">
      <pane xSplit="3" ySplit="4" topLeftCell="F5" activePane="bottomRight" state="frozen"/>
      <selection pane="topRight" activeCell="D1" sqref="D1"/>
      <selection pane="bottomLeft" activeCell="A7" sqref="A7"/>
      <selection pane="bottomRight" activeCell="J2" sqref="J2"/>
    </sheetView>
  </sheetViews>
  <sheetFormatPr defaultColWidth="9.140625" defaultRowHeight="15" x14ac:dyDescent="0.25"/>
  <cols>
    <col min="1" max="1" width="9.140625" style="103"/>
    <col min="2" max="2" width="15.7109375" style="103" customWidth="1"/>
    <col min="3" max="3" width="42.7109375" style="103" customWidth="1"/>
    <col min="4" max="4" width="24.5703125" style="103" customWidth="1"/>
    <col min="5" max="5" width="18.85546875" style="103" customWidth="1"/>
    <col min="6" max="6" width="13" style="103" customWidth="1"/>
    <col min="7" max="7" width="17.85546875" style="103" customWidth="1"/>
    <col min="8" max="9" width="12.5703125" style="104" bestFit="1" customWidth="1"/>
    <col min="10" max="10" width="17.7109375" style="104" bestFit="1" customWidth="1"/>
    <col min="11" max="11" width="16.85546875" style="86" customWidth="1"/>
    <col min="12" max="12" width="16.5703125" style="86" customWidth="1"/>
    <col min="13" max="13" width="15.42578125" style="86" customWidth="1"/>
    <col min="14" max="14" width="14.140625" style="86" bestFit="1" customWidth="1"/>
    <col min="15" max="16384" width="9.140625" style="86"/>
  </cols>
  <sheetData>
    <row r="1" spans="1:15" s="83" customFormat="1" ht="45.2" customHeight="1" x14ac:dyDescent="0.2">
      <c r="A1" s="81" t="s">
        <v>38</v>
      </c>
      <c r="B1" s="81"/>
      <c r="C1" s="81"/>
      <c r="D1" s="81"/>
      <c r="E1" s="81"/>
      <c r="F1" s="81"/>
      <c r="G1" s="82"/>
      <c r="I1" s="43" t="s">
        <v>39</v>
      </c>
      <c r="J1" s="44">
        <f>SUM(J6)</f>
        <v>0</v>
      </c>
    </row>
    <row r="2" spans="1:15" ht="15.95" customHeight="1" x14ac:dyDescent="0.3">
      <c r="A2" s="19" t="s">
        <v>69</v>
      </c>
      <c r="B2" s="84"/>
      <c r="C2" s="84"/>
      <c r="D2" s="84"/>
      <c r="E2" s="84"/>
      <c r="F2" s="84"/>
      <c r="G2" s="85"/>
      <c r="H2" s="89">
        <v>4.28</v>
      </c>
      <c r="I2" s="153"/>
      <c r="J2" s="153">
        <v>1.3900999999999999</v>
      </c>
    </row>
    <row r="3" spans="1:15" s="88" customFormat="1" ht="15.75" x14ac:dyDescent="0.25">
      <c r="A3" s="87"/>
      <c r="B3" s="87"/>
      <c r="G3" s="89">
        <v>2020</v>
      </c>
      <c r="H3" s="89"/>
      <c r="J3" s="89"/>
    </row>
    <row r="4" spans="1:15" s="83" customFormat="1" ht="30" x14ac:dyDescent="0.2">
      <c r="A4" s="90" t="s">
        <v>14</v>
      </c>
      <c r="B4" s="90" t="s">
        <v>15</v>
      </c>
      <c r="C4" s="90" t="s">
        <v>40</v>
      </c>
      <c r="D4" s="90" t="s">
        <v>41</v>
      </c>
      <c r="E4" s="91" t="s">
        <v>42</v>
      </c>
      <c r="F4" s="91" t="s">
        <v>43</v>
      </c>
      <c r="G4" s="90" t="s">
        <v>65</v>
      </c>
      <c r="H4" s="150" t="s">
        <v>48</v>
      </c>
      <c r="I4" s="91" t="s">
        <v>49</v>
      </c>
      <c r="J4" s="91" t="s">
        <v>50</v>
      </c>
      <c r="K4" s="92" t="s">
        <v>51</v>
      </c>
      <c r="L4" s="92" t="s">
        <v>52</v>
      </c>
      <c r="M4" s="92" t="s">
        <v>53</v>
      </c>
      <c r="N4" s="92" t="s">
        <v>1</v>
      </c>
    </row>
    <row r="5" spans="1:15" s="83" customFormat="1" ht="51.95" customHeight="1" x14ac:dyDescent="0.2">
      <c r="A5" s="127">
        <v>1</v>
      </c>
      <c r="B5" s="159" t="s">
        <v>57</v>
      </c>
      <c r="C5" s="146" t="s">
        <v>57</v>
      </c>
      <c r="D5" s="129" t="s">
        <v>57</v>
      </c>
      <c r="E5" s="128" t="s">
        <v>57</v>
      </c>
      <c r="F5" s="147" t="s">
        <v>57</v>
      </c>
      <c r="G5" s="148" t="s">
        <v>57</v>
      </c>
      <c r="H5" s="152">
        <v>0</v>
      </c>
      <c r="I5" s="149">
        <v>0</v>
      </c>
      <c r="J5" s="130">
        <f>+I5/J2</f>
        <v>0</v>
      </c>
      <c r="K5" s="93" t="s">
        <v>57</v>
      </c>
      <c r="L5" s="93" t="s">
        <v>57</v>
      </c>
      <c r="M5" s="121" t="s">
        <v>57</v>
      </c>
      <c r="N5" s="121" t="s">
        <v>57</v>
      </c>
    </row>
    <row r="6" spans="1:15" s="83" customFormat="1" ht="21" x14ac:dyDescent="0.2">
      <c r="A6" s="94"/>
      <c r="B6" s="95"/>
      <c r="C6" s="95"/>
      <c r="D6" s="95"/>
      <c r="E6" s="95"/>
      <c r="F6" s="95"/>
      <c r="G6" s="96" t="s">
        <v>54</v>
      </c>
      <c r="H6" s="151">
        <f>SUM(H5:H5)</f>
        <v>0</v>
      </c>
      <c r="I6" s="151">
        <f>SUM(I5:I5)</f>
        <v>0</v>
      </c>
      <c r="J6" s="97">
        <f>SUM(J5:J5)</f>
        <v>0</v>
      </c>
      <c r="K6" s="93"/>
      <c r="L6" s="93"/>
      <c r="M6" s="93"/>
      <c r="N6" s="93"/>
    </row>
    <row r="7" spans="1:15" s="83" customFormat="1" x14ac:dyDescent="0.2">
      <c r="A7" s="98"/>
      <c r="B7" s="98"/>
      <c r="C7" s="99"/>
      <c r="D7" s="98"/>
      <c r="E7" s="98"/>
      <c r="F7" s="100"/>
      <c r="G7" s="101"/>
      <c r="H7" s="102"/>
      <c r="I7" s="102"/>
      <c r="J7" s="102"/>
    </row>
    <row r="8" spans="1:15" s="105" customFormat="1" x14ac:dyDescent="0.25">
      <c r="A8" s="103"/>
      <c r="B8" s="103"/>
      <c r="C8" s="103"/>
      <c r="D8" s="103"/>
      <c r="E8" s="103"/>
      <c r="F8" s="103"/>
      <c r="G8" s="103"/>
      <c r="H8" s="104"/>
      <c r="I8" s="104"/>
      <c r="J8" s="104"/>
      <c r="K8" s="86"/>
      <c r="L8" s="86"/>
      <c r="M8" s="86"/>
      <c r="N8" s="86"/>
      <c r="O8" s="86"/>
    </row>
    <row r="25" spans="8:10" x14ac:dyDescent="0.25">
      <c r="H25" s="104" t="s">
        <v>55</v>
      </c>
      <c r="I25" s="104" t="s">
        <v>55</v>
      </c>
      <c r="J25" s="104" t="s">
        <v>55</v>
      </c>
    </row>
  </sheetData>
  <autoFilter ref="A4:J8" xr:uid="{00000000-0009-0000-0000-000004000000}">
    <sortState xmlns:xlrd2="http://schemas.microsoft.com/office/spreadsheetml/2017/richdata2" ref="A7:P44">
      <sortCondition ref="B6:B44"/>
    </sortState>
  </autoFilter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9"/>
  <sheetViews>
    <sheetView zoomScaleNormal="100" zoomScaleSheetLayoutView="100" workbookViewId="0">
      <pane xSplit="3" ySplit="6" topLeftCell="D7" activePane="bottomRight" state="frozenSplit"/>
      <selection pane="topRight" activeCell="D1" sqref="D1"/>
      <selection pane="bottomLeft" activeCell="A11" sqref="A11"/>
      <selection pane="bottomRight" activeCell="E12" sqref="E12"/>
    </sheetView>
  </sheetViews>
  <sheetFormatPr defaultColWidth="9.140625" defaultRowHeight="15" x14ac:dyDescent="0.2"/>
  <cols>
    <col min="1" max="1" width="9.140625" style="71"/>
    <col min="2" max="2" width="10.140625" style="72" bestFit="1" customWidth="1"/>
    <col min="3" max="3" width="33.85546875" style="73" bestFit="1" customWidth="1"/>
    <col min="4" max="4" width="21" style="73" bestFit="1" customWidth="1"/>
    <col min="5" max="5" width="21" style="73" customWidth="1"/>
    <col min="6" max="7" width="11.5703125" style="71" customWidth="1"/>
    <col min="8" max="8" width="84.42578125" style="73" bestFit="1" customWidth="1"/>
    <col min="9" max="16384" width="9.140625" style="73"/>
  </cols>
  <sheetData>
    <row r="1" spans="1:8" s="65" customFormat="1" ht="21" x14ac:dyDescent="0.2">
      <c r="A1" s="64" t="s">
        <v>9</v>
      </c>
      <c r="C1" s="66"/>
      <c r="D1" s="67"/>
      <c r="E1" s="67"/>
      <c r="F1" s="67"/>
      <c r="G1" s="67"/>
      <c r="H1" s="68"/>
    </row>
    <row r="2" spans="1:8" s="65" customFormat="1" x14ac:dyDescent="0.2">
      <c r="A2" s="19" t="s">
        <v>70</v>
      </c>
      <c r="C2" s="69"/>
      <c r="D2" s="69"/>
      <c r="E2" s="70"/>
      <c r="F2" s="69"/>
      <c r="G2" s="69"/>
      <c r="H2" s="69"/>
    </row>
    <row r="3" spans="1:8" ht="13.5" customHeight="1" x14ac:dyDescent="0.2">
      <c r="F3" s="74" t="s">
        <v>6</v>
      </c>
      <c r="G3" s="75">
        <f>SUMPRODUCT(G7*F7+G8*F8+G9*F9)</f>
        <v>263.726</v>
      </c>
      <c r="H3" s="119"/>
    </row>
    <row r="4" spans="1:8" x14ac:dyDescent="0.2">
      <c r="F4" s="74" t="s">
        <v>2</v>
      </c>
      <c r="G4" s="75">
        <f>G3*0.1</f>
        <v>26.372600000000002</v>
      </c>
    </row>
    <row r="5" spans="1:8" x14ac:dyDescent="0.2">
      <c r="F5" s="76" t="s">
        <v>7</v>
      </c>
      <c r="G5" s="77">
        <f>SUM(G3:G4)</f>
        <v>290.09859999999998</v>
      </c>
    </row>
    <row r="6" spans="1:8" ht="27.75" customHeight="1" x14ac:dyDescent="0.2">
      <c r="A6" s="78" t="s">
        <v>14</v>
      </c>
      <c r="B6" s="78" t="s">
        <v>0</v>
      </c>
      <c r="C6" s="78" t="s">
        <v>40</v>
      </c>
      <c r="D6" s="78" t="s">
        <v>45</v>
      </c>
      <c r="E6" s="78" t="s">
        <v>46</v>
      </c>
      <c r="F6" s="78" t="s">
        <v>8</v>
      </c>
      <c r="G6" s="80" t="s">
        <v>47</v>
      </c>
      <c r="H6" s="78" t="s">
        <v>1</v>
      </c>
    </row>
    <row r="7" spans="1:8" x14ac:dyDescent="0.2">
      <c r="A7" s="133">
        <v>1</v>
      </c>
      <c r="B7" s="134">
        <v>44021</v>
      </c>
      <c r="C7" s="135" t="s">
        <v>72</v>
      </c>
      <c r="D7" s="137" t="s">
        <v>75</v>
      </c>
      <c r="E7" s="137" t="s">
        <v>75</v>
      </c>
      <c r="F7" s="137">
        <v>1</v>
      </c>
      <c r="G7" s="139">
        <v>153.626</v>
      </c>
      <c r="H7" s="136" t="s">
        <v>78</v>
      </c>
    </row>
    <row r="8" spans="1:8" x14ac:dyDescent="0.2">
      <c r="A8" s="133">
        <v>2</v>
      </c>
      <c r="B8" s="134">
        <v>43971</v>
      </c>
      <c r="C8" s="135" t="s">
        <v>73</v>
      </c>
      <c r="D8" s="137" t="s">
        <v>76</v>
      </c>
      <c r="E8" s="137" t="s">
        <v>76</v>
      </c>
      <c r="F8" s="137">
        <v>6</v>
      </c>
      <c r="G8" s="139">
        <v>13.4</v>
      </c>
      <c r="H8" s="136" t="s">
        <v>79</v>
      </c>
    </row>
    <row r="9" spans="1:8" x14ac:dyDescent="0.2">
      <c r="A9" s="133">
        <v>3</v>
      </c>
      <c r="B9" s="134">
        <v>43980</v>
      </c>
      <c r="C9" s="135" t="s">
        <v>74</v>
      </c>
      <c r="D9" s="137" t="s">
        <v>77</v>
      </c>
      <c r="E9" s="137" t="s">
        <v>77</v>
      </c>
      <c r="F9" s="137">
        <v>5</v>
      </c>
      <c r="G9" s="139">
        <v>5.94</v>
      </c>
      <c r="H9" s="136" t="s">
        <v>80</v>
      </c>
    </row>
  </sheetData>
  <autoFilter ref="A6:H6" xr:uid="{00000000-0009-0000-0000-000005000000}"/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8"/>
  <sheetViews>
    <sheetView zoomScale="84" zoomScaleNormal="84" zoomScaleSheetLayoutView="100" workbookViewId="0">
      <selection activeCell="E19" sqref="E18:E19"/>
    </sheetView>
  </sheetViews>
  <sheetFormatPr defaultRowHeight="12.75" x14ac:dyDescent="0.2"/>
  <cols>
    <col min="1" max="1" width="5.28515625" customWidth="1"/>
    <col min="2" max="2" width="11.5703125" customWidth="1"/>
    <col min="3" max="3" width="54.140625" customWidth="1"/>
    <col min="4" max="4" width="15" bestFit="1" customWidth="1"/>
    <col min="5" max="5" width="14.5703125" bestFit="1" customWidth="1"/>
    <col min="6" max="6" width="16.140625" bestFit="1" customWidth="1"/>
    <col min="7" max="7" width="65.7109375" customWidth="1"/>
    <col min="8" max="8" width="18.7109375" style="60" customWidth="1"/>
  </cols>
  <sheetData>
    <row r="1" spans="1:8" ht="21" x14ac:dyDescent="0.35">
      <c r="A1" s="14" t="s">
        <v>33</v>
      </c>
      <c r="B1" s="2"/>
      <c r="C1" s="40"/>
      <c r="D1" s="6"/>
      <c r="E1" s="17"/>
      <c r="F1" s="18"/>
      <c r="G1" s="12"/>
    </row>
    <row r="2" spans="1:8" ht="15" x14ac:dyDescent="0.2">
      <c r="A2" s="19" t="s">
        <v>71</v>
      </c>
      <c r="B2" s="2"/>
      <c r="C2" s="19"/>
      <c r="D2" s="8"/>
      <c r="E2" s="20"/>
      <c r="F2" s="21"/>
      <c r="G2" s="13"/>
    </row>
    <row r="3" spans="1:8" ht="15" x14ac:dyDescent="0.25">
      <c r="A3" s="4"/>
      <c r="B3" s="22"/>
      <c r="C3" s="11"/>
      <c r="D3" s="164" t="s">
        <v>6</v>
      </c>
      <c r="E3" s="164"/>
      <c r="F3" s="23">
        <f>SUM(F8:F8)</f>
        <v>0</v>
      </c>
      <c r="G3" s="11"/>
    </row>
    <row r="4" spans="1:8" ht="15" x14ac:dyDescent="0.25">
      <c r="A4" s="4"/>
      <c r="B4" s="22"/>
      <c r="C4" s="11"/>
      <c r="D4" s="164" t="s">
        <v>11</v>
      </c>
      <c r="E4" s="164"/>
      <c r="F4" s="23">
        <f>F3*0.1</f>
        <v>0</v>
      </c>
      <c r="G4" s="11"/>
    </row>
    <row r="5" spans="1:8" ht="15.75" x14ac:dyDescent="0.25">
      <c r="A5" s="4"/>
      <c r="B5" s="22"/>
      <c r="C5" s="11"/>
      <c r="D5" s="165" t="s">
        <v>34</v>
      </c>
      <c r="E5" s="165"/>
      <c r="F5" s="24">
        <f>SUM(F3:F4)</f>
        <v>0</v>
      </c>
      <c r="G5" s="11"/>
    </row>
    <row r="6" spans="1:8" ht="15" x14ac:dyDescent="0.25">
      <c r="A6" s="26"/>
      <c r="B6" s="27"/>
      <c r="C6" s="28"/>
      <c r="D6" s="29" t="s">
        <v>13</v>
      </c>
      <c r="E6" s="30"/>
      <c r="F6" s="118">
        <v>1.4211</v>
      </c>
      <c r="G6" s="28"/>
    </row>
    <row r="7" spans="1:8" x14ac:dyDescent="0.2">
      <c r="A7" s="115" t="s">
        <v>14</v>
      </c>
      <c r="B7" s="115" t="s">
        <v>0</v>
      </c>
      <c r="C7" s="106" t="s">
        <v>35</v>
      </c>
      <c r="D7" s="115" t="s">
        <v>8</v>
      </c>
      <c r="E7" s="116" t="s">
        <v>36</v>
      </c>
      <c r="F7" s="117" t="s">
        <v>37</v>
      </c>
      <c r="G7" s="115" t="s">
        <v>1</v>
      </c>
      <c r="H7" s="115" t="s">
        <v>44</v>
      </c>
    </row>
    <row r="8" spans="1:8" s="59" customFormat="1" ht="15" x14ac:dyDescent="0.2">
      <c r="A8" s="123" t="s">
        <v>57</v>
      </c>
      <c r="B8" s="79" t="s">
        <v>57</v>
      </c>
      <c r="C8" s="140" t="s">
        <v>57</v>
      </c>
      <c r="D8" s="158" t="s">
        <v>57</v>
      </c>
      <c r="E8" s="141">
        <f>F8*$F$6</f>
        <v>0</v>
      </c>
      <c r="F8" s="131">
        <v>0</v>
      </c>
      <c r="G8" s="132" t="s">
        <v>57</v>
      </c>
      <c r="H8" s="114" t="s">
        <v>57</v>
      </c>
    </row>
  </sheetData>
  <autoFilter ref="A7:H8" xr:uid="{00000000-0009-0000-0000-000006000000}"/>
  <mergeCells count="3">
    <mergeCell ref="D3:E3"/>
    <mergeCell ref="D4:E4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Summary</vt:lpstr>
      <vt:lpstr>Internal</vt:lpstr>
      <vt:lpstr>External</vt:lpstr>
      <vt:lpstr>PM</vt:lpstr>
      <vt:lpstr>SENAI_</vt:lpstr>
      <vt:lpstr>Parts</vt:lpstr>
      <vt:lpstr>Others</vt:lpstr>
      <vt:lpstr>External!Print_Area</vt:lpstr>
      <vt:lpstr>Parts!Print_Area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2016-07-12T07:51:28Z</cp:lastPrinted>
  <dcterms:created xsi:type="dcterms:W3CDTF">2012-12-19T08:34:14Z</dcterms:created>
  <dcterms:modified xsi:type="dcterms:W3CDTF">2020-08-24T06:35:22Z</dcterms:modified>
</cp:coreProperties>
</file>