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Flex\Jun\"/>
    </mc:Choice>
  </mc:AlternateContent>
  <xr:revisionPtr revIDLastSave="22" documentId="13_ncr:1_{286AD9B2-9880-4DC7-B3CD-0D44C08BB96E}" xr6:coauthVersionLast="45" xr6:coauthVersionMax="45" xr10:uidLastSave="{8DE89AF2-A8D0-424E-ABDD-64EEF6DF2B2F}"/>
  <bookViews>
    <workbookView xWindow="-120" yWindow="-120" windowWidth="20730" windowHeight="11160" activeTab="2" xr2:uid="{00000000-000D-0000-FFFF-FFFF00000000}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SENAI_!$A$4:$J$8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" i="18" l="1"/>
  <c r="K3" i="13"/>
  <c r="A9" i="13"/>
  <c r="A10" i="13" s="1"/>
  <c r="A11" i="13" s="1"/>
  <c r="A12" i="13" s="1"/>
  <c r="A13" i="13" s="1"/>
  <c r="A14" i="13" s="1"/>
  <c r="A15" i="13" s="1"/>
  <c r="A16" i="13" s="1"/>
  <c r="A17" i="13" s="1"/>
  <c r="J5" i="16" l="1"/>
  <c r="I6" i="16" l="1"/>
  <c r="G3" i="10" l="1"/>
  <c r="A9" i="18" l="1"/>
  <c r="A10" i="18" s="1"/>
  <c r="A11" i="18" s="1"/>
  <c r="A12" i="18" s="1"/>
  <c r="A13" i="18" s="1"/>
  <c r="A14" i="18" s="1"/>
  <c r="A15" i="18" s="1"/>
  <c r="H6" i="16" l="1"/>
  <c r="J6" i="16" l="1"/>
  <c r="J1" i="16" s="1"/>
  <c r="E8" i="14" l="1"/>
  <c r="F3" i="14" l="1"/>
  <c r="K3" i="12" l="1"/>
  <c r="B8" i="5" l="1"/>
  <c r="K4" i="18" l="1"/>
  <c r="K5" i="18" l="1"/>
  <c r="K6" i="18" s="1"/>
  <c r="G4" i="10" l="1"/>
  <c r="G5" i="10" s="1"/>
  <c r="K4" i="13" l="1"/>
  <c r="K5" i="13" l="1"/>
  <c r="K6" i="13" s="1"/>
  <c r="F4" i="14" l="1"/>
  <c r="F5" i="14" l="1"/>
  <c r="B9" i="5" s="1"/>
  <c r="K4" i="12" l="1"/>
  <c r="K5" i="12" s="1"/>
  <c r="B7" i="5" s="1"/>
  <c r="B10" i="5" l="1"/>
</calcChain>
</file>

<file path=xl/sharedStrings.xml><?xml version="1.0" encoding="utf-8"?>
<sst xmlns="http://schemas.openxmlformats.org/spreadsheetml/2006/main" count="298" uniqueCount="129">
  <si>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</si>
  <si>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</si>
  <si>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</si>
  <si>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</si>
  <si>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</si>
  <si>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</si>
  <si>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</si>
  <si>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</si>
  <si>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</si>
  <si>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</si>
  <si>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</si>
  <si>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</si>
  <si>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</si>
  <si>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</si>
  <si>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</si>
  <si>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</si>
  <si>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</si>
  <si>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</si>
  <si>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</si>
  <si>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</si>
  <si>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</si>
  <si>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</si>
  <si>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</si>
  <si>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</si>
  <si>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</si>
  <si>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</si>
  <si>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</si>
  <si>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</si>
  <si>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</si>
  <si>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</si>
  <si>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</si>
  <si>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</si>
  <si>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</si>
  <si>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</si>
  <si>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</si>
  <si>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</si>
  <si>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</si>
  <si>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</si>
  <si>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</si>
  <si>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</si>
  <si>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</si>
  <si>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</si>
  <si>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</si>
  <si>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</si>
  <si>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</si>
  <si>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</si>
  <si>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</si>
  <si>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</si>
  <si>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</si>
  <si>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</si>
  <si>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</si>
  <si>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</si>
  <si>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</si>
  <si>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</si>
  <si>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</si>
  <si>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</si>
  <si>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</si>
  <si>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NA</t>
  </si>
  <si>
    <t>PM EQID</t>
  </si>
  <si>
    <t>Preventive Maintenance for Equipment used in Waters@Kallang Place</t>
  </si>
  <si>
    <t>PM INTERVAL</t>
  </si>
  <si>
    <t>PM DATE</t>
  </si>
  <si>
    <t>At hoc-Spare and Misc</t>
  </si>
  <si>
    <t xml:space="preserve">Calibration Cost- Box Build </t>
  </si>
  <si>
    <t>Calibration Cost-PCBA</t>
  </si>
  <si>
    <t>Schedule for 2020</t>
  </si>
  <si>
    <t>Joel Mamalateo Deduyo</t>
  </si>
  <si>
    <t>Waters</t>
  </si>
  <si>
    <t>12 Months</t>
  </si>
  <si>
    <t>ASSY, HB DEUTERIUM LAMP</t>
  </si>
  <si>
    <t>WAT-402000351</t>
  </si>
  <si>
    <t>June 2020 Internal Calibration</t>
  </si>
  <si>
    <t>June 2020 External Calibration</t>
  </si>
  <si>
    <t>June 2020 SENAI Calibration</t>
  </si>
  <si>
    <t>June 2020  Calibration</t>
  </si>
  <si>
    <t>June 2020 Calibration</t>
  </si>
  <si>
    <t>ASSY, CABLE, THERMAL SWITCH</t>
  </si>
  <si>
    <t>ASSY, CABLE TEMPERATURE SENSOR</t>
  </si>
  <si>
    <t>WAT-441001453</t>
  </si>
  <si>
    <t>WATH-279001871</t>
  </si>
  <si>
    <t>For 2998 detector(golden unit)  p/n: 186002998 s/n: D089980406A due to noise failure.(For Spare bench P/n: 700011867)</t>
  </si>
  <si>
    <t>For PDA detector(golden unit)  p/n: 186005032 s/n: BETUPD008N due temperature sensor failure.(For Spare bench P/n: 700011652)</t>
  </si>
  <si>
    <t>For 2489 detectors 186248900 s/n: H1387E728A,H1387E733A,H1387E732A,H1387E736A and D1387E766A due to expiry of lamp hours.</t>
  </si>
  <si>
    <t>PM 03477</t>
  </si>
  <si>
    <t>PM 03478</t>
  </si>
  <si>
    <t>PM 03479</t>
  </si>
  <si>
    <t>PM 03480</t>
  </si>
  <si>
    <t>PM 03481</t>
  </si>
  <si>
    <t>PM 03482</t>
  </si>
  <si>
    <t>PM 03483</t>
  </si>
  <si>
    <t>PM 03484</t>
  </si>
  <si>
    <t>Acquity SDS tester</t>
  </si>
  <si>
    <t>TE82943-11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</si>
  <si>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</si>
  <si>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</si>
  <si>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</si>
  <si>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</si>
  <si>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</si>
  <si>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</si>
  <si>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</si>
  <si>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>TE82943</t>
  </si>
  <si>
    <t>CUSTOMER ID :</t>
  </si>
  <si>
    <t>0499</t>
  </si>
  <si>
    <t>0501</t>
  </si>
  <si>
    <t>0502</t>
  </si>
  <si>
    <t>0503</t>
  </si>
  <si>
    <t>0504</t>
  </si>
  <si>
    <t>Electronic Weigh Balance</t>
  </si>
  <si>
    <t>AND</t>
  </si>
  <si>
    <t>HR200</t>
  </si>
  <si>
    <t>06 Months</t>
  </si>
  <si>
    <t>Micro Precision</t>
  </si>
  <si>
    <t>Customer Paid</t>
  </si>
  <si>
    <t>2489 UV / Visible Detector</t>
  </si>
  <si>
    <t>Column Heater Module</t>
  </si>
  <si>
    <t>WAT038040</t>
  </si>
  <si>
    <t>H1387E726A</t>
  </si>
  <si>
    <t>H1387E731A</t>
  </si>
  <si>
    <t>H1387E732A</t>
  </si>
  <si>
    <t>H1387E733A</t>
  </si>
  <si>
    <t>M17CHM834M</t>
  </si>
  <si>
    <t>M17CHM835M</t>
  </si>
  <si>
    <t>M17CHM839M</t>
  </si>
  <si>
    <t>M17CHM840M</t>
  </si>
  <si>
    <t>S0645</t>
  </si>
  <si>
    <t>Keithley 236 _ Source Measure Units</t>
  </si>
  <si>
    <t>H1387E736A</t>
  </si>
  <si>
    <t>H1387E728A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</si>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</sst>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  <numFmt numFmtId="181" formatCode="_(&quot;$&quot;* #,##0.0000_);_(&quot;$&quot;* \(#,##0.0000\);_(&quot;$&quot;* &quot;-&quot;??_);_(@_)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78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17" fillId="5" borderId="3" xfId="30" applyFont="1" applyFill="1" applyBorder="1" applyAlignment="1">
      <alignment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53" fillId="0" borderId="3" xfId="0" quotePrefix="1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3" fillId="0" borderId="3" xfId="30" quotePrefix="1" applyFont="1" applyFill="1" applyBorder="1" applyAlignment="1">
      <alignment horizontal="center" wrapText="1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78" fontId="54" fillId="0" borderId="3" xfId="10" applyNumberFormat="1" applyFont="1" applyFill="1" applyBorder="1" applyAlignment="1">
      <alignment horizontal="center" vertical="center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17" fillId="5" borderId="3" xfId="44" applyFont="1" applyFill="1" applyBorder="1" applyAlignment="1">
      <alignment horizontal="center" vertical="center"/>
    </xf>
    <xf numFmtId="44" fontId="53" fillId="0" borderId="3" xfId="10" applyFont="1" applyFill="1" applyBorder="1" applyAlignment="1">
      <alignment horizontal="center" vertical="center"/>
    </xf>
    <xf numFmtId="181" fontId="17" fillId="5" borderId="3" xfId="12" applyNumberFormat="1" applyFont="1" applyFill="1" applyBorder="1" applyAlignment="1">
      <alignment horizontal="center" vertical="center"/>
    </xf>
    <xf numFmtId="0" fontId="24" fillId="5" borderId="3" xfId="32" applyFont="1" applyFill="1" applyBorder="1" applyAlignment="1">
      <alignment vertical="center" wrapText="1"/>
    </xf>
    <xf numFmtId="44" fontId="31" fillId="0" borderId="5" xfId="12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3" fillId="0" borderId="3" xfId="0" applyFont="1" applyBorder="1" applyAlignment="1">
      <alignment horizontal="center" vertical="center"/>
    </xf>
    <xf numFmtId="0" fontId="54" fillId="0" borderId="3" xfId="0" applyFont="1" applyFill="1" applyBorder="1" applyAlignment="1">
      <alignment horizontal="left" vertical="center"/>
    </xf>
    <xf numFmtId="180" fontId="54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0" fontId="54" fillId="0" borderId="7" xfId="0" applyFont="1" applyFill="1" applyBorder="1" applyAlignment="1">
      <alignment horizontal="center" vertical="center"/>
    </xf>
    <xf numFmtId="174" fontId="24" fillId="5" borderId="8" xfId="30" applyNumberFormat="1" applyFont="1" applyFill="1" applyBorder="1" applyAlignment="1">
      <alignment horizontal="center" vertical="center"/>
    </xf>
    <xf numFmtId="0" fontId="25" fillId="4" borderId="4" xfId="30" applyFont="1" applyFill="1" applyBorder="1" applyAlignment="1">
      <alignment horizontal="center" vertical="center" wrapText="1"/>
    </xf>
    <xf numFmtId="2" fontId="33" fillId="5" borderId="5" xfId="30" applyNumberFormat="1" applyFont="1" applyFill="1" applyBorder="1" applyAlignment="1">
      <alignment horizontal="center" vertical="center"/>
    </xf>
    <xf numFmtId="2" fontId="54" fillId="0" borderId="3" xfId="0" applyNumberFormat="1" applyFont="1" applyFill="1" applyBorder="1" applyAlignment="1">
      <alignment horizontal="center" vertical="center"/>
    </xf>
    <xf numFmtId="0" fontId="28" fillId="5" borderId="3" xfId="30" applyFont="1" applyFill="1" applyBorder="1" applyAlignment="1">
      <alignment horizontal="center" vertical="center" wrapText="1"/>
    </xf>
    <xf numFmtId="0" fontId="51" fillId="0" borderId="3" xfId="30" applyFont="1" applyBorder="1" applyAlignment="1">
      <alignment horizontal="center" vertical="center" wrapText="1"/>
    </xf>
    <xf numFmtId="0" fontId="0" fillId="0" borderId="3" xfId="0" applyBorder="1"/>
    <xf numFmtId="0" fontId="17" fillId="0" borderId="3" xfId="44" applyFont="1" applyBorder="1" applyAlignment="1">
      <alignment horizontal="center" vertical="center"/>
    </xf>
    <xf numFmtId="0" fontId="51" fillId="5" borderId="8" xfId="30" applyFont="1" applyFill="1" applyBorder="1" applyAlignment="1">
      <alignment horizontal="center" vertical="center"/>
    </xf>
    <xf numFmtId="0" fontId="17" fillId="0" borderId="3" xfId="44" quotePrefix="1" applyFont="1" applyBorder="1" applyAlignment="1">
      <alignment horizontal="center" vertical="center"/>
    </xf>
    <xf numFmtId="173" fontId="17" fillId="0" borderId="3" xfId="44" applyNumberFormat="1" applyFont="1" applyBorder="1" applyAlignment="1">
      <alignment horizontal="center" vertical="center"/>
    </xf>
    <xf numFmtId="44" fontId="54" fillId="0" borderId="3" xfId="12" applyFont="1" applyBorder="1" applyAlignment="1">
      <alignment horizontal="center" vertical="center"/>
    </xf>
    <xf numFmtId="0" fontId="53" fillId="0" borderId="3" xfId="0" quotePrefix="1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173" fontId="53" fillId="0" borderId="3" xfId="0" applyNumberFormat="1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1" fillId="5" borderId="3" xfId="32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 vertical="center"/>
    </xf>
    <xf numFmtId="0" fontId="53" fillId="0" borderId="21" xfId="0" quotePrefix="1" applyFont="1" applyBorder="1" applyAlignment="1">
      <alignment horizontal="center" vertical="center" wrapText="1"/>
    </xf>
    <xf numFmtId="0" fontId="53" fillId="0" borderId="7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3" fontId="53" fillId="0" borderId="22" xfId="0" applyNumberFormat="1" applyFont="1" applyBorder="1" applyAlignment="1">
      <alignment horizontal="center" vertical="center" wrapText="1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</cellXfs>
  <cellStyles count="92">
    <cellStyle name="20% - Accent1 2" xfId="45" xr:uid="{00000000-0005-0000-0000-000000000000}"/>
    <cellStyle name="20% - Accent2 2" xfId="46" xr:uid="{00000000-0005-0000-0000-000001000000}"/>
    <cellStyle name="20% - Accent3 2" xfId="47" xr:uid="{00000000-0005-0000-0000-000002000000}"/>
    <cellStyle name="20% - Accent4 2" xfId="48" xr:uid="{00000000-0005-0000-0000-000003000000}"/>
    <cellStyle name="20% - Accent5 2" xfId="49" xr:uid="{00000000-0005-0000-0000-000004000000}"/>
    <cellStyle name="20% - Accent6 2" xfId="50" xr:uid="{00000000-0005-0000-0000-000005000000}"/>
    <cellStyle name="40% - Accent1 2" xfId="51" xr:uid="{00000000-0005-0000-0000-000006000000}"/>
    <cellStyle name="40% - Accent2 2" xfId="52" xr:uid="{00000000-0005-0000-0000-000007000000}"/>
    <cellStyle name="40% - Accent3 2" xfId="53" xr:uid="{00000000-0005-0000-0000-000008000000}"/>
    <cellStyle name="40% - Accent4 2" xfId="54" xr:uid="{00000000-0005-0000-0000-000009000000}"/>
    <cellStyle name="40% - Accent5 2" xfId="55" xr:uid="{00000000-0005-0000-0000-00000A000000}"/>
    <cellStyle name="40% - Accent6 2" xfId="56" xr:uid="{00000000-0005-0000-0000-00000B000000}"/>
    <cellStyle name="60% - Accent1 2" xfId="57" xr:uid="{00000000-0005-0000-0000-00000C000000}"/>
    <cellStyle name="60% - Accent2 2" xfId="58" xr:uid="{00000000-0005-0000-0000-00000D000000}"/>
    <cellStyle name="60% - Accent3 2" xfId="59" xr:uid="{00000000-0005-0000-0000-00000E000000}"/>
    <cellStyle name="60% - Accent4 2" xfId="60" xr:uid="{00000000-0005-0000-0000-00000F000000}"/>
    <cellStyle name="60% - Accent5 2" xfId="61" xr:uid="{00000000-0005-0000-0000-000010000000}"/>
    <cellStyle name="60% - Accent6 2" xfId="62" xr:uid="{00000000-0005-0000-0000-000011000000}"/>
    <cellStyle name="Accent1 2" xfId="63" xr:uid="{00000000-0005-0000-0000-000012000000}"/>
    <cellStyle name="Accent2 2" xfId="64" xr:uid="{00000000-0005-0000-0000-000013000000}"/>
    <cellStyle name="Accent3 2" xfId="65" xr:uid="{00000000-0005-0000-0000-000014000000}"/>
    <cellStyle name="Accent4 2" xfId="66" xr:uid="{00000000-0005-0000-0000-000015000000}"/>
    <cellStyle name="Accent5 2" xfId="67" xr:uid="{00000000-0005-0000-0000-000016000000}"/>
    <cellStyle name="Accent6 2" xfId="68" xr:uid="{00000000-0005-0000-0000-000017000000}"/>
    <cellStyle name="Bad 2" xfId="69" xr:uid="{00000000-0005-0000-0000-000018000000}"/>
    <cellStyle name="Calc Currency (0)" xfId="1" xr:uid="{00000000-0005-0000-0000-000019000000}"/>
    <cellStyle name="Calc Currency (2)" xfId="2" xr:uid="{00000000-0005-0000-0000-00001A000000}"/>
    <cellStyle name="Calc Percent (0)" xfId="3" xr:uid="{00000000-0005-0000-0000-00001B000000}"/>
    <cellStyle name="Calc Percent (1)" xfId="4" xr:uid="{00000000-0005-0000-0000-00001C000000}"/>
    <cellStyle name="Calc Percent (2)" xfId="5" xr:uid="{00000000-0005-0000-0000-00001D000000}"/>
    <cellStyle name="Calc Units (0)" xfId="6" xr:uid="{00000000-0005-0000-0000-00001E000000}"/>
    <cellStyle name="Calc Units (1)" xfId="7" xr:uid="{00000000-0005-0000-0000-00001F000000}"/>
    <cellStyle name="Calc Units (2)" xfId="8" xr:uid="{00000000-0005-0000-0000-000020000000}"/>
    <cellStyle name="Calculation 2" xfId="70" xr:uid="{00000000-0005-0000-0000-000021000000}"/>
    <cellStyle name="Check Cell 2" xfId="71" xr:uid="{00000000-0005-0000-0000-000022000000}"/>
    <cellStyle name="Comma [00]" xfId="9" xr:uid="{00000000-0005-0000-0000-000023000000}"/>
    <cellStyle name="Currency" xfId="10" builtinId="4"/>
    <cellStyle name="Currency [00]" xfId="11" xr:uid="{00000000-0005-0000-0000-000025000000}"/>
    <cellStyle name="Currency 2" xfId="12" xr:uid="{00000000-0005-0000-0000-000026000000}"/>
    <cellStyle name="Currency 3" xfId="13" xr:uid="{00000000-0005-0000-0000-000027000000}"/>
    <cellStyle name="Currency 4" xfId="90" xr:uid="{00000000-0005-0000-0000-000028000000}"/>
    <cellStyle name="Date Short" xfId="14" xr:uid="{00000000-0005-0000-0000-000029000000}"/>
    <cellStyle name="Enter Currency (0)" xfId="15" xr:uid="{00000000-0005-0000-0000-00002A000000}"/>
    <cellStyle name="Enter Currency (2)" xfId="16" xr:uid="{00000000-0005-0000-0000-00002B000000}"/>
    <cellStyle name="Enter Units (0)" xfId="17" xr:uid="{00000000-0005-0000-0000-00002C000000}"/>
    <cellStyle name="Enter Units (1)" xfId="18" xr:uid="{00000000-0005-0000-0000-00002D000000}"/>
    <cellStyle name="Enter Units (2)" xfId="19" xr:uid="{00000000-0005-0000-0000-00002E000000}"/>
    <cellStyle name="Explanatory Text 2" xfId="72" xr:uid="{00000000-0005-0000-0000-00002F000000}"/>
    <cellStyle name="Good 2" xfId="73" xr:uid="{00000000-0005-0000-0000-000030000000}"/>
    <cellStyle name="Grey" xfId="20" xr:uid="{00000000-0005-0000-0000-000031000000}"/>
    <cellStyle name="Header1" xfId="21" xr:uid="{00000000-0005-0000-0000-000032000000}"/>
    <cellStyle name="Header2" xfId="22" xr:uid="{00000000-0005-0000-0000-000033000000}"/>
    <cellStyle name="Heading 1 2" xfId="74" xr:uid="{00000000-0005-0000-0000-000034000000}"/>
    <cellStyle name="Heading 2 2" xfId="75" xr:uid="{00000000-0005-0000-0000-000035000000}"/>
    <cellStyle name="Heading 3 2" xfId="76" xr:uid="{00000000-0005-0000-0000-000036000000}"/>
    <cellStyle name="Heading 4 2" xfId="77" xr:uid="{00000000-0005-0000-0000-000037000000}"/>
    <cellStyle name="Input [yellow]" xfId="23" xr:uid="{00000000-0005-0000-0000-000038000000}"/>
    <cellStyle name="Input 2" xfId="78" xr:uid="{00000000-0005-0000-0000-000039000000}"/>
    <cellStyle name="Input 3" xfId="88" xr:uid="{00000000-0005-0000-0000-00003A000000}"/>
    <cellStyle name="Input 4" xfId="86" xr:uid="{00000000-0005-0000-0000-00003B000000}"/>
    <cellStyle name="Input 5" xfId="87" xr:uid="{00000000-0005-0000-0000-00003C000000}"/>
    <cellStyle name="Link Currency (0)" xfId="24" xr:uid="{00000000-0005-0000-0000-00003D000000}"/>
    <cellStyle name="Link Currency (2)" xfId="25" xr:uid="{00000000-0005-0000-0000-00003E000000}"/>
    <cellStyle name="Link Units (0)" xfId="26" xr:uid="{00000000-0005-0000-0000-00003F000000}"/>
    <cellStyle name="Link Units (1)" xfId="27" xr:uid="{00000000-0005-0000-0000-000040000000}"/>
    <cellStyle name="Link Units (2)" xfId="28" xr:uid="{00000000-0005-0000-0000-000041000000}"/>
    <cellStyle name="Linked Cell 2" xfId="79" xr:uid="{00000000-0005-0000-0000-000042000000}"/>
    <cellStyle name="Neutral 2" xfId="80" xr:uid="{00000000-0005-0000-0000-000043000000}"/>
    <cellStyle name="Normal" xfId="0" builtinId="0"/>
    <cellStyle name="Normal - Style1" xfId="29" xr:uid="{00000000-0005-0000-0000-000045000000}"/>
    <cellStyle name="Normal 2" xfId="30" xr:uid="{00000000-0005-0000-0000-000046000000}"/>
    <cellStyle name="Normal 2 2" xfId="31" xr:uid="{00000000-0005-0000-0000-000047000000}"/>
    <cellStyle name="Normal 3" xfId="32" xr:uid="{00000000-0005-0000-0000-000048000000}"/>
    <cellStyle name="Normal 3 2" xfId="89" xr:uid="{00000000-0005-0000-0000-000049000000}"/>
    <cellStyle name="Normal 3 3" xfId="91" xr:uid="{00000000-0005-0000-0000-00004A000000}"/>
    <cellStyle name="Normal 7" xfId="44" xr:uid="{00000000-0005-0000-0000-00004B000000}"/>
    <cellStyle name="Note 2" xfId="81" xr:uid="{00000000-0005-0000-0000-00004C000000}"/>
    <cellStyle name="Output 2" xfId="82" xr:uid="{00000000-0005-0000-0000-00004D000000}"/>
    <cellStyle name="Percent [0]" xfId="33" xr:uid="{00000000-0005-0000-0000-00004E000000}"/>
    <cellStyle name="Percent [00]" xfId="34" xr:uid="{00000000-0005-0000-0000-00004F000000}"/>
    <cellStyle name="Percent [2]" xfId="35" xr:uid="{00000000-0005-0000-0000-000050000000}"/>
    <cellStyle name="PrePop Currency (0)" xfId="36" xr:uid="{00000000-0005-0000-0000-000051000000}"/>
    <cellStyle name="PrePop Currency (2)" xfId="37" xr:uid="{00000000-0005-0000-0000-000052000000}"/>
    <cellStyle name="PrePop Units (0)" xfId="38" xr:uid="{00000000-0005-0000-0000-000053000000}"/>
    <cellStyle name="PrePop Units (1)" xfId="39" xr:uid="{00000000-0005-0000-0000-000054000000}"/>
    <cellStyle name="PrePop Units (2)" xfId="40" xr:uid="{00000000-0005-0000-0000-000055000000}"/>
    <cellStyle name="Text Indent A" xfId="41" xr:uid="{00000000-0005-0000-0000-000056000000}"/>
    <cellStyle name="Text Indent B" xfId="42" xr:uid="{00000000-0005-0000-0000-000057000000}"/>
    <cellStyle name="Text Indent C" xfId="43" xr:uid="{00000000-0005-0000-0000-000058000000}"/>
    <cellStyle name="Title 2" xfId="83" xr:uid="{00000000-0005-0000-0000-000059000000}"/>
    <cellStyle name="Total 2" xfId="84" xr:uid="{00000000-0005-0000-0000-00005A000000}"/>
    <cellStyle name="Warning Text 2" xfId="85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emf"/><Relationship Id="rId3" Type="http://schemas.openxmlformats.org/officeDocument/2006/relationships/image" Target="../media/image4.emf"/><Relationship Id="rId7" Type="http://schemas.openxmlformats.org/officeDocument/2006/relationships/image" Target="../media/image8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457200</xdr:colOff>
      <xdr:row>7</xdr:row>
      <xdr:rowOff>123825</xdr:rowOff>
    </xdr:from>
    <xdr:to>
      <xdr:col>11</xdr:col>
      <xdr:colOff>1295400</xdr:colOff>
      <xdr:row>7</xdr:row>
      <xdr:rowOff>857250</xdr:rowOff>
    </xdr:to>
    <xdr:sp macro="" textlink="">
      <xdr:nvSpPr>
        <xdr:cNvPr id="8193" name="Object 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id="{00000000-0008-0000-0300-000001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361950</xdr:colOff>
      <xdr:row>8</xdr:row>
      <xdr:rowOff>47625</xdr:rowOff>
    </xdr:from>
    <xdr:to>
      <xdr:col>11</xdr:col>
      <xdr:colOff>1304925</xdr:colOff>
      <xdr:row>8</xdr:row>
      <xdr:rowOff>847725</xdr:rowOff>
    </xdr:to>
    <xdr:sp macro="" textlink="">
      <xdr:nvSpPr>
        <xdr:cNvPr id="8194" name="Object 2" hidden="1">
          <a:extLst>
            <a:ext uri="{63B3BB69-23CF-44E3-9099-C40C66FF867C}">
              <a14:compatExt xmlns:a14="http://schemas.microsoft.com/office/drawing/2010/main" spid="_x0000_s8194"/>
            </a:ext>
            <a:ext uri="{FF2B5EF4-FFF2-40B4-BE49-F238E27FC236}">
              <a16:creationId xmlns:a16="http://schemas.microsoft.com/office/drawing/2014/main" id="{00000000-0008-0000-0300-000002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323850</xdr:colOff>
      <xdr:row>9</xdr:row>
      <xdr:rowOff>28575</xdr:rowOff>
    </xdr:from>
    <xdr:to>
      <xdr:col>11</xdr:col>
      <xdr:colOff>1238250</xdr:colOff>
      <xdr:row>9</xdr:row>
      <xdr:rowOff>800100</xdr:rowOff>
    </xdr:to>
    <xdr:sp macro="" textlink="">
      <xdr:nvSpPr>
        <xdr:cNvPr id="8195" name="Object 3" hidden="1">
          <a:extLst>
            <a:ext uri="{63B3BB69-23CF-44E3-9099-C40C66FF867C}">
              <a14:compatExt xmlns:a14="http://schemas.microsoft.com/office/drawing/2010/main" spid="_x0000_s8195"/>
            </a:ext>
            <a:ext uri="{FF2B5EF4-FFF2-40B4-BE49-F238E27FC236}">
              <a16:creationId xmlns:a16="http://schemas.microsoft.com/office/drawing/2014/main" id="{00000000-0008-0000-0300-000003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409575</xdr:colOff>
      <xdr:row>10</xdr:row>
      <xdr:rowOff>114300</xdr:rowOff>
    </xdr:from>
    <xdr:to>
      <xdr:col>11</xdr:col>
      <xdr:colOff>1285875</xdr:colOff>
      <xdr:row>10</xdr:row>
      <xdr:rowOff>847725</xdr:rowOff>
    </xdr:to>
    <xdr:sp macro="" textlink="">
      <xdr:nvSpPr>
        <xdr:cNvPr id="8196" name="Object 4" hidden="1">
          <a:extLst>
            <a:ext uri="{63B3BB69-23CF-44E3-9099-C40C66FF867C}">
              <a14:compatExt xmlns:a14="http://schemas.microsoft.com/office/drawing/2010/main" spid="_x0000_s8196"/>
            </a:ext>
            <a:ext uri="{FF2B5EF4-FFF2-40B4-BE49-F238E27FC236}">
              <a16:creationId xmlns:a16="http://schemas.microsoft.com/office/drawing/2014/main" id="{00000000-0008-0000-0300-000004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390525</xdr:colOff>
      <xdr:row>11</xdr:row>
      <xdr:rowOff>66675</xdr:rowOff>
    </xdr:from>
    <xdr:to>
      <xdr:col>11</xdr:col>
      <xdr:colOff>1276350</xdr:colOff>
      <xdr:row>11</xdr:row>
      <xdr:rowOff>828675</xdr:rowOff>
    </xdr:to>
    <xdr:sp macro="" textlink="">
      <xdr:nvSpPr>
        <xdr:cNvPr id="8197" name="Object 5" hidden="1">
          <a:extLst>
            <a:ext uri="{63B3BB69-23CF-44E3-9099-C40C66FF867C}">
              <a14:compatExt xmlns:a14="http://schemas.microsoft.com/office/drawing/2010/main" spid="_x0000_s8197"/>
            </a:ext>
            <a:ext uri="{FF2B5EF4-FFF2-40B4-BE49-F238E27FC236}">
              <a16:creationId xmlns:a16="http://schemas.microsoft.com/office/drawing/2014/main" id="{00000000-0008-0000-0300-000005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476250</xdr:colOff>
      <xdr:row>12</xdr:row>
      <xdr:rowOff>95250</xdr:rowOff>
    </xdr:from>
    <xdr:to>
      <xdr:col>11</xdr:col>
      <xdr:colOff>1362075</xdr:colOff>
      <xdr:row>12</xdr:row>
      <xdr:rowOff>828675</xdr:rowOff>
    </xdr:to>
    <xdr:sp macro="" textlink="">
      <xdr:nvSpPr>
        <xdr:cNvPr id="8198" name="Object 6" hidden="1">
          <a:extLst>
            <a:ext uri="{63B3BB69-23CF-44E3-9099-C40C66FF867C}">
              <a14:compatExt xmlns:a14="http://schemas.microsoft.com/office/drawing/2010/main" spid="_x0000_s8198"/>
            </a:ext>
            <a:ext uri="{FF2B5EF4-FFF2-40B4-BE49-F238E27FC236}">
              <a16:creationId xmlns:a16="http://schemas.microsoft.com/office/drawing/2014/main" id="{00000000-0008-0000-0300-000006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409575</xdr:colOff>
      <xdr:row>13</xdr:row>
      <xdr:rowOff>85725</xdr:rowOff>
    </xdr:from>
    <xdr:to>
      <xdr:col>11</xdr:col>
      <xdr:colOff>1266825</xdr:colOff>
      <xdr:row>13</xdr:row>
      <xdr:rowOff>800100</xdr:rowOff>
    </xdr:to>
    <xdr:sp macro="" textlink="">
      <xdr:nvSpPr>
        <xdr:cNvPr id="8199" name="Object 7" hidden="1">
          <a:extLst>
            <a:ext uri="{63B3BB69-23CF-44E3-9099-C40C66FF867C}">
              <a14:compatExt xmlns:a14="http://schemas.microsoft.com/office/drawing/2010/main" spid="_x0000_s8199"/>
            </a:ext>
            <a:ext uri="{FF2B5EF4-FFF2-40B4-BE49-F238E27FC236}">
              <a16:creationId xmlns:a16="http://schemas.microsoft.com/office/drawing/2014/main" id="{00000000-0008-0000-0300-000007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476250</xdr:colOff>
      <xdr:row>14</xdr:row>
      <xdr:rowOff>123825</xdr:rowOff>
    </xdr:from>
    <xdr:to>
      <xdr:col>11</xdr:col>
      <xdr:colOff>1276350</xdr:colOff>
      <xdr:row>14</xdr:row>
      <xdr:rowOff>781050</xdr:rowOff>
    </xdr:to>
    <xdr:sp macro="" textlink="">
      <xdr:nvSpPr>
        <xdr:cNvPr id="8200" name="Object 8" hidden="1">
          <a:extLst>
            <a:ext uri="{63B3BB69-23CF-44E3-9099-C40C66FF867C}">
              <a14:compatExt xmlns:a14="http://schemas.microsoft.com/office/drawing/2010/main" spid="_x0000_s8200"/>
            </a:ext>
            <a:ext uri="{FF2B5EF4-FFF2-40B4-BE49-F238E27FC236}">
              <a16:creationId xmlns:a16="http://schemas.microsoft.com/office/drawing/2014/main" id="{00000000-0008-0000-0300-000008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457200</xdr:colOff>
      <xdr:row>7</xdr:row>
      <xdr:rowOff>123825</xdr:rowOff>
    </xdr:from>
    <xdr:to>
      <xdr:col>11</xdr:col>
      <xdr:colOff>1295400</xdr:colOff>
      <xdr:row>7</xdr:row>
      <xdr:rowOff>857250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9BA73E-BA01-4587-97FA-C9EF93D4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1628775"/>
          <a:ext cx="838200" cy="733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361950</xdr:colOff>
      <xdr:row>8</xdr:row>
      <xdr:rowOff>47625</xdr:rowOff>
    </xdr:from>
    <xdr:to>
      <xdr:col>11</xdr:col>
      <xdr:colOff>1304925</xdr:colOff>
      <xdr:row>8</xdr:row>
      <xdr:rowOff>847725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C49FEB-2E20-4899-9F63-C9C70E32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447925"/>
          <a:ext cx="942975" cy="800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323850</xdr:colOff>
      <xdr:row>9</xdr:row>
      <xdr:rowOff>28575</xdr:rowOff>
    </xdr:from>
    <xdr:to>
      <xdr:col>11</xdr:col>
      <xdr:colOff>1238250</xdr:colOff>
      <xdr:row>9</xdr:row>
      <xdr:rowOff>800100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E3E198-9CC7-4E05-A553-FA8F13822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1525" y="3324225"/>
          <a:ext cx="914400" cy="771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409575</xdr:colOff>
      <xdr:row>10</xdr:row>
      <xdr:rowOff>114300</xdr:rowOff>
    </xdr:from>
    <xdr:to>
      <xdr:col>11</xdr:col>
      <xdr:colOff>1285875</xdr:colOff>
      <xdr:row>10</xdr:row>
      <xdr:rowOff>847725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E399C9-5797-4960-980B-F69DCAD4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05300"/>
          <a:ext cx="876300" cy="733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390525</xdr:colOff>
      <xdr:row>11</xdr:row>
      <xdr:rowOff>66675</xdr:rowOff>
    </xdr:from>
    <xdr:to>
      <xdr:col>11</xdr:col>
      <xdr:colOff>1276350</xdr:colOff>
      <xdr:row>11</xdr:row>
      <xdr:rowOff>828675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E122883-4E9D-4112-B608-00BAFAA1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5153025"/>
          <a:ext cx="88582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476250</xdr:colOff>
      <xdr:row>12</xdr:row>
      <xdr:rowOff>95250</xdr:rowOff>
    </xdr:from>
    <xdr:to>
      <xdr:col>11</xdr:col>
      <xdr:colOff>1362075</xdr:colOff>
      <xdr:row>12</xdr:row>
      <xdr:rowOff>828675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CA49507-DF9D-4B79-979D-8D79329C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6076950"/>
          <a:ext cx="885825" cy="733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409575</xdr:colOff>
      <xdr:row>13</xdr:row>
      <xdr:rowOff>85725</xdr:rowOff>
    </xdr:from>
    <xdr:to>
      <xdr:col>11</xdr:col>
      <xdr:colOff>1266825</xdr:colOff>
      <xdr:row>13</xdr:row>
      <xdr:rowOff>800100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8F9B219-26FC-4C19-A5D9-E2EA3F27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962775"/>
          <a:ext cx="857250" cy="714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11</xdr:col>
      <xdr:colOff>476250</xdr:colOff>
      <xdr:row>14</xdr:row>
      <xdr:rowOff>123825</xdr:rowOff>
    </xdr:from>
    <xdr:to>
      <xdr:col>11</xdr:col>
      <xdr:colOff>1276350</xdr:colOff>
      <xdr:row>14</xdr:row>
      <xdr:rowOff>781050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4D0B13B-7433-470D-A249-5BE26AF1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7896225"/>
          <a:ext cx="800100" cy="657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228600</xdr:colOff>
      <xdr:row>4</xdr:row>
      <xdr:rowOff>76200</xdr:rowOff>
    </xdr:from>
    <xdr:to>
      <xdr:col>11</xdr:col>
      <xdr:colOff>914400</xdr:colOff>
      <xdr:row>4</xdr:row>
      <xdr:rowOff>600075</xdr:rowOff>
    </xdr:to>
    <xdr:sp macro="" textlink="">
      <xdr:nvSpPr>
        <xdr:cNvPr id="9217" name="Object 1" hidden="1">
          <a:extLst>
            <a:ext uri="{63B3BB69-23CF-44E3-9099-C40C66FF867C}">
              <a14:compatExt xmlns:a14="http://schemas.microsoft.com/office/drawing/2010/main" spid="_x0000_s9217"/>
            </a:ext>
            <a:ext uri="{FF2B5EF4-FFF2-40B4-BE49-F238E27FC236}">
              <a16:creationId xmlns:a16="http://schemas.microsoft.com/office/drawing/2014/main" id="{00000000-0008-0000-0400-0000012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10</xdr:col>
      <xdr:colOff>204508</xdr:colOff>
      <xdr:row>4</xdr:row>
      <xdr:rowOff>8965</xdr:rowOff>
    </xdr:from>
    <xdr:to>
      <xdr:col>10</xdr:col>
      <xdr:colOff>899833</xdr:colOff>
      <xdr:row>4</xdr:row>
      <xdr:rowOff>551890</xdr:rowOff>
    </xdr:to>
    <xdr:sp macro="" textlink="">
      <xdr:nvSpPr>
        <xdr:cNvPr id="9218" name="Object 2" hidden="1">
          <a:extLst>
            <a:ext uri="{63B3BB69-23CF-44E3-9099-C40C66FF867C}">
              <a14:compatExt xmlns:a14="http://schemas.microsoft.com/office/drawing/2010/main" spid="_x0000_s9218"/>
            </a:ext>
            <a:ext uri="{FF2B5EF4-FFF2-40B4-BE49-F238E27FC236}">
              <a16:creationId xmlns:a16="http://schemas.microsoft.com/office/drawing/2014/main" id="{00000000-0008-0000-0400-0000022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12</xdr:col>
      <xdr:colOff>152400</xdr:colOff>
      <xdr:row>4</xdr:row>
      <xdr:rowOff>57150</xdr:rowOff>
    </xdr:from>
    <xdr:to>
      <xdr:col>12</xdr:col>
      <xdr:colOff>904875</xdr:colOff>
      <xdr:row>4</xdr:row>
      <xdr:rowOff>619125</xdr:rowOff>
    </xdr:to>
    <xdr:sp macro="" textlink="">
      <xdr:nvSpPr>
        <xdr:cNvPr id="9219" name="Object 3" hidden="1">
          <a:extLst>
            <a:ext uri="{63B3BB69-23CF-44E3-9099-C40C66FF867C}">
              <a14:compatExt xmlns:a14="http://schemas.microsoft.com/office/drawing/2010/main" spid="_x0000_s9219"/>
            </a:ext>
            <a:ext uri="{FF2B5EF4-FFF2-40B4-BE49-F238E27FC236}">
              <a16:creationId xmlns:a16="http://schemas.microsoft.com/office/drawing/2014/main" id="{00000000-0008-0000-0400-0000032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161365</xdr:colOff>
      <xdr:row>3</xdr:row>
      <xdr:rowOff>378758</xdr:rowOff>
    </xdr:from>
    <xdr:to>
      <xdr:col>11</xdr:col>
      <xdr:colOff>1001459</xdr:colOff>
      <xdr:row>4</xdr:row>
      <xdr:rowOff>626325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52A14D-305A-4FF7-ABCB-4357D74C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586012" y="1353670"/>
          <a:ext cx="840094" cy="6285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 fLocksWithSheet="0" fPrintsWithSheet="0"/>
  </xdr:twoCellAnchor>
  <xdr:twoCellAnchor>
    <xdr:from>
      <xdr:col>10</xdr:col>
      <xdr:colOff>200025</xdr:colOff>
      <xdr:row>4</xdr:row>
      <xdr:rowOff>9525</xdr:rowOff>
    </xdr:from>
    <xdr:to>
      <xdr:col>10</xdr:col>
      <xdr:colOff>1040119</xdr:colOff>
      <xdr:row>4</xdr:row>
      <xdr:rowOff>638092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43B960-EE71-4B11-8B12-036E9E44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504084" y="1365437"/>
          <a:ext cx="840094" cy="6285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12</xdr:col>
      <xdr:colOff>152400</xdr:colOff>
      <xdr:row>4</xdr:row>
      <xdr:rowOff>57150</xdr:rowOff>
    </xdr:from>
    <xdr:to>
      <xdr:col>12</xdr:col>
      <xdr:colOff>904875</xdr:colOff>
      <xdr:row>4</xdr:row>
      <xdr:rowOff>619125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C5B1A7-4919-4F2A-91EF-E57846BF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6429" y="1413062"/>
          <a:ext cx="752475" cy="561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10"/>
  <sheetViews>
    <sheetView zoomScaleNormal="100" workbookViewId="0">
      <selection activeCell="B9" sqref="B9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63</v>
      </c>
      <c r="B7" s="45">
        <f>External!K5+Internal!K6</f>
        <v>883.69050000000016</v>
      </c>
    </row>
    <row r="8" spans="1:2" ht="16.5" x14ac:dyDescent="0.35">
      <c r="A8" s="10" t="s">
        <v>64</v>
      </c>
      <c r="B8" s="45">
        <f>SENAI_!J1</f>
        <v>2323.4985000000001</v>
      </c>
    </row>
    <row r="9" spans="1:2" ht="15.75" customHeight="1" x14ac:dyDescent="0.35">
      <c r="A9" s="10" t="s">
        <v>62</v>
      </c>
      <c r="B9" s="45">
        <f>PM!K6+Parts!G5+Others!F5</f>
        <v>1037.9556</v>
      </c>
    </row>
    <row r="10" spans="1:2" ht="15" x14ac:dyDescent="0.25">
      <c r="A10" s="1" t="s">
        <v>3</v>
      </c>
      <c r="B10" s="46">
        <f>SUM(B7:B9)</f>
        <v>4245.1446000000005</v>
      </c>
    </row>
  </sheetData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17"/>
  <sheetViews>
    <sheetView showGridLines="0" zoomScale="90" zoomScaleNormal="90" zoomScaleSheetLayoutView="100" workbookViewId="0">
      <selection activeCell="K17" sqref="K17"/>
    </sheetView>
  </sheetViews>
  <sheetFormatPr defaultRowHeight="18" customHeight="1" x14ac:dyDescent="0.2"/>
  <cols>
    <col min="1" max="1" width="4.5703125" customWidth="1"/>
    <col min="2" max="2" width="10.140625" style="51" bestFit="1" customWidth="1"/>
    <col min="3" max="3" width="22.85546875" customWidth="1"/>
    <col min="4" max="4" width="31.28515625" style="63" customWidth="1"/>
    <col min="5" max="5" width="14.140625" customWidth="1"/>
    <col min="6" max="6" width="12.85546875" style="63" customWidth="1"/>
    <col min="7" max="7" width="16.42578125" customWidth="1"/>
    <col min="8" max="8" width="12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34.28515625" customWidth="1"/>
  </cols>
  <sheetData>
    <row r="1" spans="1:12" ht="18" customHeight="1" x14ac:dyDescent="0.35">
      <c r="A1" s="16" t="s">
        <v>25</v>
      </c>
      <c r="B1" s="47"/>
      <c r="C1" s="6"/>
      <c r="D1" s="108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71</v>
      </c>
      <c r="B2" s="48"/>
      <c r="C2" s="19"/>
      <c r="D2" s="108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7"/>
      <c r="E3" s="36"/>
      <c r="F3" s="62"/>
      <c r="G3" s="37"/>
      <c r="H3" s="174" t="s">
        <v>26</v>
      </c>
      <c r="I3" s="174"/>
      <c r="J3" s="174"/>
      <c r="K3" s="55">
        <f>SUM(K8:K17)</f>
        <v>765.10000000000014</v>
      </c>
    </row>
    <row r="4" spans="1:12" ht="18" customHeight="1" x14ac:dyDescent="0.2">
      <c r="A4" s="36"/>
      <c r="B4" s="49"/>
      <c r="C4" s="36"/>
      <c r="D4" s="107"/>
      <c r="E4" s="36"/>
      <c r="F4" s="62"/>
      <c r="G4" s="37"/>
      <c r="H4" s="174" t="s">
        <v>27</v>
      </c>
      <c r="I4" s="174"/>
      <c r="J4" s="174"/>
      <c r="K4" s="55">
        <f>5%*K3</f>
        <v>38.25500000000001</v>
      </c>
    </row>
    <row r="5" spans="1:12" ht="18" customHeight="1" x14ac:dyDescent="0.2">
      <c r="A5" s="36"/>
      <c r="B5" s="49"/>
      <c r="C5" s="36"/>
      <c r="D5" s="107"/>
      <c r="E5" s="36"/>
      <c r="F5" s="62"/>
      <c r="G5" s="37"/>
      <c r="H5" s="174" t="s">
        <v>28</v>
      </c>
      <c r="I5" s="174"/>
      <c r="J5" s="174"/>
      <c r="K5" s="55">
        <f>(K3+K4)*10%</f>
        <v>80.335500000000025</v>
      </c>
    </row>
    <row r="6" spans="1:12" ht="15.75" x14ac:dyDescent="0.2">
      <c r="A6" s="36"/>
      <c r="B6" s="49"/>
      <c r="C6" s="36"/>
      <c r="D6" s="107"/>
      <c r="E6" s="36"/>
      <c r="F6" s="62"/>
      <c r="G6" s="37"/>
      <c r="H6" s="175" t="s">
        <v>29</v>
      </c>
      <c r="I6" s="175"/>
      <c r="J6" s="175"/>
      <c r="K6" s="56">
        <f>SUM(K3:K5)</f>
        <v>883.69050000000016</v>
      </c>
    </row>
    <row r="7" spans="1:12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  <c r="L7" s="35" t="s">
        <v>1</v>
      </c>
    </row>
    <row r="8" spans="1:12" ht="15.75" customHeight="1" x14ac:dyDescent="0.2">
      <c r="A8" s="124">
        <v>1</v>
      </c>
      <c r="B8" s="162">
        <v>1394</v>
      </c>
      <c r="C8" s="166" t="s">
        <v>66</v>
      </c>
      <c r="D8" s="163" t="s">
        <v>113</v>
      </c>
      <c r="E8" s="162" t="s">
        <v>67</v>
      </c>
      <c r="F8" s="162">
        <v>186248900</v>
      </c>
      <c r="G8" s="163" t="s">
        <v>116</v>
      </c>
      <c r="H8" s="163" t="s">
        <v>68</v>
      </c>
      <c r="I8" s="164">
        <v>43994</v>
      </c>
      <c r="J8" s="164">
        <v>44359</v>
      </c>
      <c r="K8" s="139">
        <v>105.29</v>
      </c>
      <c r="L8" s="122"/>
    </row>
    <row r="9" spans="1:12" ht="15.75" customHeight="1" x14ac:dyDescent="0.2">
      <c r="A9" s="124">
        <f>+A8+1</f>
        <v>2</v>
      </c>
      <c r="B9" s="162">
        <v>1396</v>
      </c>
      <c r="C9" s="166" t="s">
        <v>66</v>
      </c>
      <c r="D9" s="163" t="s">
        <v>113</v>
      </c>
      <c r="E9" s="162" t="s">
        <v>67</v>
      </c>
      <c r="F9" s="162">
        <v>186248900</v>
      </c>
      <c r="G9" s="163" t="s">
        <v>127</v>
      </c>
      <c r="H9" s="163" t="s">
        <v>68</v>
      </c>
      <c r="I9" s="173">
        <v>44006</v>
      </c>
      <c r="J9" s="173">
        <v>44371</v>
      </c>
      <c r="K9" s="139">
        <v>105.29</v>
      </c>
      <c r="L9" s="122"/>
    </row>
    <row r="10" spans="1:12" ht="18" customHeight="1" x14ac:dyDescent="0.2">
      <c r="A10" s="124">
        <f t="shared" ref="A10:A17" si="0">+A9+1</f>
        <v>3</v>
      </c>
      <c r="B10" s="162">
        <v>1399</v>
      </c>
      <c r="C10" s="167" t="s">
        <v>66</v>
      </c>
      <c r="D10" s="163" t="s">
        <v>113</v>
      </c>
      <c r="E10" s="162" t="s">
        <v>67</v>
      </c>
      <c r="F10" s="162">
        <v>186248900</v>
      </c>
      <c r="G10" s="163" t="s">
        <v>117</v>
      </c>
      <c r="H10" s="163" t="s">
        <v>68</v>
      </c>
      <c r="I10" s="164">
        <v>43986</v>
      </c>
      <c r="J10" s="164">
        <v>44351</v>
      </c>
      <c r="K10" s="139">
        <v>105.29</v>
      </c>
      <c r="L10" s="122"/>
    </row>
    <row r="11" spans="1:12" ht="18" customHeight="1" x14ac:dyDescent="0.2">
      <c r="A11" s="124">
        <f t="shared" si="0"/>
        <v>4</v>
      </c>
      <c r="B11" s="162">
        <v>1400</v>
      </c>
      <c r="C11" s="167" t="s">
        <v>66</v>
      </c>
      <c r="D11" s="163" t="s">
        <v>113</v>
      </c>
      <c r="E11" s="162" t="s">
        <v>67</v>
      </c>
      <c r="F11" s="162">
        <v>186248900</v>
      </c>
      <c r="G11" s="163" t="s">
        <v>118</v>
      </c>
      <c r="H11" s="163" t="s">
        <v>68</v>
      </c>
      <c r="I11" s="164">
        <v>43994</v>
      </c>
      <c r="J11" s="164">
        <v>44359</v>
      </c>
      <c r="K11" s="139">
        <v>105.29</v>
      </c>
      <c r="L11" s="122"/>
    </row>
    <row r="12" spans="1:12" ht="18" customHeight="1" x14ac:dyDescent="0.2">
      <c r="A12" s="124">
        <f t="shared" si="0"/>
        <v>5</v>
      </c>
      <c r="B12" s="162">
        <v>1401</v>
      </c>
      <c r="C12" s="167" t="s">
        <v>66</v>
      </c>
      <c r="D12" s="163" t="s">
        <v>113</v>
      </c>
      <c r="E12" s="162" t="s">
        <v>67</v>
      </c>
      <c r="F12" s="162">
        <v>186248900</v>
      </c>
      <c r="G12" s="163" t="s">
        <v>119</v>
      </c>
      <c r="H12" s="163" t="s">
        <v>68</v>
      </c>
      <c r="I12" s="164">
        <v>43994</v>
      </c>
      <c r="J12" s="164">
        <v>44359</v>
      </c>
      <c r="K12" s="139">
        <v>105.29</v>
      </c>
      <c r="L12" s="122"/>
    </row>
    <row r="13" spans="1:12" ht="18" customHeight="1" x14ac:dyDescent="0.2">
      <c r="A13" s="124">
        <f t="shared" si="0"/>
        <v>6</v>
      </c>
      <c r="B13" s="162">
        <v>1404</v>
      </c>
      <c r="C13" s="167" t="s">
        <v>66</v>
      </c>
      <c r="D13" s="163" t="s">
        <v>113</v>
      </c>
      <c r="E13" s="162" t="s">
        <v>67</v>
      </c>
      <c r="F13" s="170">
        <v>186248900</v>
      </c>
      <c r="G13" s="163" t="s">
        <v>126</v>
      </c>
      <c r="H13" s="163" t="s">
        <v>68</v>
      </c>
      <c r="I13" s="173">
        <v>44001</v>
      </c>
      <c r="J13" s="173">
        <v>44366</v>
      </c>
      <c r="K13" s="139">
        <v>105.29</v>
      </c>
      <c r="L13" s="122"/>
    </row>
    <row r="14" spans="1:12" ht="18" customHeight="1" x14ac:dyDescent="0.2">
      <c r="A14" s="124">
        <f t="shared" si="0"/>
        <v>7</v>
      </c>
      <c r="B14" s="162">
        <v>2352</v>
      </c>
      <c r="C14" s="167" t="s">
        <v>66</v>
      </c>
      <c r="D14" s="162" t="s">
        <v>114</v>
      </c>
      <c r="E14" s="162" t="s">
        <v>67</v>
      </c>
      <c r="F14" s="171" t="s">
        <v>115</v>
      </c>
      <c r="G14" s="162" t="s">
        <v>120</v>
      </c>
      <c r="H14" s="163" t="s">
        <v>68</v>
      </c>
      <c r="I14" s="164">
        <v>43994</v>
      </c>
      <c r="J14" s="164">
        <v>44359</v>
      </c>
      <c r="K14" s="139">
        <v>33.340000000000003</v>
      </c>
      <c r="L14" s="122"/>
    </row>
    <row r="15" spans="1:12" ht="18" customHeight="1" x14ac:dyDescent="0.2">
      <c r="A15" s="124">
        <f t="shared" si="0"/>
        <v>8</v>
      </c>
      <c r="B15" s="162">
        <v>2353</v>
      </c>
      <c r="C15" s="167" t="s">
        <v>66</v>
      </c>
      <c r="D15" s="162" t="s">
        <v>114</v>
      </c>
      <c r="E15" s="162" t="s">
        <v>67</v>
      </c>
      <c r="F15" s="171" t="s">
        <v>115</v>
      </c>
      <c r="G15" s="162" t="s">
        <v>121</v>
      </c>
      <c r="H15" s="163" t="s">
        <v>68</v>
      </c>
      <c r="I15" s="164">
        <v>43994</v>
      </c>
      <c r="J15" s="164">
        <v>44359</v>
      </c>
      <c r="K15" s="139">
        <v>33.340000000000003</v>
      </c>
      <c r="L15" s="122"/>
    </row>
    <row r="16" spans="1:12" ht="18" customHeight="1" x14ac:dyDescent="0.2">
      <c r="A16" s="124">
        <f t="shared" si="0"/>
        <v>9</v>
      </c>
      <c r="B16" s="162">
        <v>2354</v>
      </c>
      <c r="C16" s="167" t="s">
        <v>66</v>
      </c>
      <c r="D16" s="162" t="s">
        <v>114</v>
      </c>
      <c r="E16" s="162" t="s">
        <v>67</v>
      </c>
      <c r="F16" s="171" t="s">
        <v>115</v>
      </c>
      <c r="G16" s="162" t="s">
        <v>122</v>
      </c>
      <c r="H16" s="163" t="s">
        <v>68</v>
      </c>
      <c r="I16" s="164">
        <v>43994</v>
      </c>
      <c r="J16" s="164">
        <v>44359</v>
      </c>
      <c r="K16" s="139">
        <v>33.340000000000003</v>
      </c>
      <c r="L16" s="122"/>
    </row>
    <row r="17" spans="1:12" ht="18" customHeight="1" x14ac:dyDescent="0.2">
      <c r="A17" s="124">
        <f t="shared" si="0"/>
        <v>10</v>
      </c>
      <c r="B17" s="162">
        <v>2355</v>
      </c>
      <c r="C17" s="167" t="s">
        <v>66</v>
      </c>
      <c r="D17" s="162" t="s">
        <v>114</v>
      </c>
      <c r="E17" s="162" t="s">
        <v>67</v>
      </c>
      <c r="F17" s="171" t="s">
        <v>115</v>
      </c>
      <c r="G17" s="162" t="s">
        <v>123</v>
      </c>
      <c r="H17" s="163" t="s">
        <v>68</v>
      </c>
      <c r="I17" s="164">
        <v>43994</v>
      </c>
      <c r="J17" s="164">
        <v>44359</v>
      </c>
      <c r="K17" s="139">
        <v>33.340000000000003</v>
      </c>
      <c r="L17" s="122"/>
    </row>
  </sheetData>
  <autoFilter ref="A7:K8" xr:uid="{00000000-0009-0000-0000-000001000000}"/>
  <mergeCells count="4">
    <mergeCell ref="H3:J3"/>
    <mergeCell ref="H4:J4"/>
    <mergeCell ref="H5:J5"/>
    <mergeCell ref="H6:J6"/>
  </mergeCells>
  <pageMargins left="0.25" right="0.25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12"/>
  <sheetViews>
    <sheetView tabSelected="1" zoomScale="76" zoomScaleNormal="76" zoomScaleSheetLayoutView="9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15" sqref="C15"/>
    </sheetView>
  </sheetViews>
  <sheetFormatPr defaultRowHeight="21" customHeight="1" x14ac:dyDescent="0.2"/>
  <cols>
    <col min="2" max="2" width="11.5703125" customWidth="1"/>
    <col min="3" max="3" width="23.85546875" bestFit="1" customWidth="1"/>
    <col min="4" max="4" width="27.5703125" customWidth="1"/>
    <col min="5" max="5" width="25.5703125" bestFit="1" customWidth="1"/>
    <col min="6" max="7" width="17.85546875" bestFit="1" customWidth="1"/>
    <col min="8" max="8" width="12.42578125" customWidth="1"/>
    <col min="9" max="9" width="12.140625" style="109" bestFit="1" customWidth="1"/>
    <col min="10" max="10" width="23.28515625" bestFit="1" customWidth="1"/>
    <col min="11" max="11" width="15.7109375" customWidth="1"/>
    <col min="12" max="12" width="13.28515625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3"/>
      <c r="J1" s="17"/>
      <c r="K1" s="18"/>
      <c r="L1" s="18"/>
      <c r="M1" s="18"/>
    </row>
    <row r="2" spans="1:14" ht="15" customHeight="1" x14ac:dyDescent="0.2">
      <c r="A2" s="19" t="s">
        <v>72</v>
      </c>
      <c r="B2" s="2"/>
      <c r="C2" s="19"/>
      <c r="D2" s="19"/>
      <c r="E2" s="15"/>
      <c r="F2" s="15"/>
      <c r="G2" s="15"/>
      <c r="H2" s="8"/>
      <c r="I2" s="112"/>
      <c r="J2" s="20"/>
      <c r="K2" s="21"/>
      <c r="L2" s="21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76" t="s">
        <v>6</v>
      </c>
      <c r="J3" s="176"/>
      <c r="K3" s="120">
        <f>SUM(K8:K8)</f>
        <v>0</v>
      </c>
      <c r="L3" s="21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76" t="s">
        <v>11</v>
      </c>
      <c r="J4" s="176"/>
      <c r="K4" s="23">
        <f>K3*0.1</f>
        <v>0</v>
      </c>
      <c r="L4" s="21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77" t="s">
        <v>12</v>
      </c>
      <c r="J5" s="177"/>
      <c r="K5" s="24">
        <f>SUM(K3:K4)</f>
        <v>0</v>
      </c>
      <c r="L5" s="21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1"/>
      <c r="J6" s="30"/>
      <c r="K6" s="118">
        <v>1.4211</v>
      </c>
      <c r="L6" s="31"/>
      <c r="M6" s="31"/>
    </row>
    <row r="7" spans="1:14" ht="27.2" customHeight="1" x14ac:dyDescent="0.2">
      <c r="A7" s="106" t="s">
        <v>14</v>
      </c>
      <c r="B7" s="106" t="s">
        <v>15</v>
      </c>
      <c r="C7" s="80" t="s">
        <v>16</v>
      </c>
      <c r="D7" s="106" t="s">
        <v>56</v>
      </c>
      <c r="E7" s="106" t="s">
        <v>17</v>
      </c>
      <c r="F7" s="106" t="s">
        <v>18</v>
      </c>
      <c r="G7" s="106" t="s">
        <v>19</v>
      </c>
      <c r="H7" s="32" t="s">
        <v>20</v>
      </c>
      <c r="I7" s="110" t="s">
        <v>21</v>
      </c>
      <c r="J7" s="33" t="s">
        <v>22</v>
      </c>
      <c r="K7" s="34" t="s">
        <v>23</v>
      </c>
      <c r="L7" s="35" t="s">
        <v>36</v>
      </c>
      <c r="M7" s="35" t="s">
        <v>24</v>
      </c>
      <c r="N7" s="35" t="s">
        <v>1</v>
      </c>
    </row>
    <row r="8" spans="1:14" ht="38.25" customHeight="1" x14ac:dyDescent="0.2">
      <c r="A8" s="125" t="s">
        <v>128</v>
      </c>
      <c r="B8" s="162" t="s">
        <v>102</v>
      </c>
      <c r="C8" s="163" t="s">
        <v>66</v>
      </c>
      <c r="D8" s="163" t="s">
        <v>107</v>
      </c>
      <c r="E8" s="162" t="s">
        <v>108</v>
      </c>
      <c r="F8" s="162" t="s">
        <v>109</v>
      </c>
      <c r="G8" s="163">
        <v>12324733</v>
      </c>
      <c r="H8" s="162" t="s">
        <v>110</v>
      </c>
      <c r="I8" s="164">
        <v>43985</v>
      </c>
      <c r="J8" s="126" t="s">
        <v>57</v>
      </c>
      <c r="K8" s="126" t="s">
        <v>57</v>
      </c>
      <c r="L8" s="126" t="s">
        <v>57</v>
      </c>
      <c r="M8" s="165" t="s">
        <v>111</v>
      </c>
      <c r="N8" s="146" t="s">
        <v>112</v>
      </c>
    </row>
    <row r="9" spans="1:14" ht="38.25" customHeight="1" x14ac:dyDescent="0.2">
      <c r="A9" s="125">
        <v>2</v>
      </c>
      <c r="B9" s="162" t="s">
        <v>103</v>
      </c>
      <c r="C9" s="163" t="s">
        <v>66</v>
      </c>
      <c r="D9" s="163" t="s">
        <v>107</v>
      </c>
      <c r="E9" s="162" t="s">
        <v>108</v>
      </c>
      <c r="F9" s="162" t="s">
        <v>109</v>
      </c>
      <c r="G9" s="163">
        <v>12326187</v>
      </c>
      <c r="H9" s="162" t="s">
        <v>110</v>
      </c>
      <c r="I9" s="164">
        <v>43985</v>
      </c>
      <c r="J9" s="126" t="s">
        <v>57</v>
      </c>
      <c r="K9" s="126" t="s">
        <v>57</v>
      </c>
      <c r="L9" s="126" t="s">
        <v>57</v>
      </c>
      <c r="M9" s="163" t="s">
        <v>111</v>
      </c>
      <c r="N9" s="146" t="s">
        <v>112</v>
      </c>
    </row>
    <row r="10" spans="1:14" ht="38.25" customHeight="1" x14ac:dyDescent="0.2">
      <c r="A10" s="125">
        <v>3</v>
      </c>
      <c r="B10" s="162" t="s">
        <v>104</v>
      </c>
      <c r="C10" s="163" t="s">
        <v>66</v>
      </c>
      <c r="D10" s="163" t="s">
        <v>107</v>
      </c>
      <c r="E10" s="162" t="s">
        <v>108</v>
      </c>
      <c r="F10" s="162" t="s">
        <v>109</v>
      </c>
      <c r="G10" s="163">
        <v>12326180</v>
      </c>
      <c r="H10" s="162" t="s">
        <v>110</v>
      </c>
      <c r="I10" s="164">
        <v>43985</v>
      </c>
      <c r="J10" s="126" t="s">
        <v>57</v>
      </c>
      <c r="K10" s="126" t="s">
        <v>57</v>
      </c>
      <c r="L10" s="126" t="s">
        <v>57</v>
      </c>
      <c r="M10" s="163" t="s">
        <v>111</v>
      </c>
      <c r="N10" s="146" t="s">
        <v>112</v>
      </c>
    </row>
    <row r="11" spans="1:14" ht="38.25" customHeight="1" x14ac:dyDescent="0.2">
      <c r="A11" s="125">
        <v>4</v>
      </c>
      <c r="B11" s="162" t="s">
        <v>105</v>
      </c>
      <c r="C11" s="163" t="s">
        <v>66</v>
      </c>
      <c r="D11" s="163" t="s">
        <v>107</v>
      </c>
      <c r="E11" s="162" t="s">
        <v>108</v>
      </c>
      <c r="F11" s="162" t="s">
        <v>109</v>
      </c>
      <c r="G11" s="163">
        <v>12326190</v>
      </c>
      <c r="H11" s="162" t="s">
        <v>110</v>
      </c>
      <c r="I11" s="164">
        <v>43985</v>
      </c>
      <c r="J11" s="126" t="s">
        <v>57</v>
      </c>
      <c r="K11" s="126" t="s">
        <v>57</v>
      </c>
      <c r="L11" s="126" t="s">
        <v>57</v>
      </c>
      <c r="M11" s="163" t="s">
        <v>111</v>
      </c>
      <c r="N11" s="146" t="s">
        <v>112</v>
      </c>
    </row>
    <row r="12" spans="1:14" ht="38.25" customHeight="1" x14ac:dyDescent="0.2">
      <c r="A12" s="125">
        <v>5</v>
      </c>
      <c r="B12" s="162" t="s">
        <v>106</v>
      </c>
      <c r="C12" s="163" t="s">
        <v>66</v>
      </c>
      <c r="D12" s="163" t="s">
        <v>107</v>
      </c>
      <c r="E12" s="162" t="s">
        <v>108</v>
      </c>
      <c r="F12" s="162" t="s">
        <v>109</v>
      </c>
      <c r="G12" s="163">
        <v>12326279</v>
      </c>
      <c r="H12" s="162" t="s">
        <v>110</v>
      </c>
      <c r="I12" s="164">
        <v>43985</v>
      </c>
      <c r="J12" s="126" t="s">
        <v>57</v>
      </c>
      <c r="K12" s="126" t="s">
        <v>57</v>
      </c>
      <c r="L12" s="126" t="s">
        <v>57</v>
      </c>
      <c r="M12" s="163" t="s">
        <v>111</v>
      </c>
      <c r="N12" s="146" t="s">
        <v>112</v>
      </c>
    </row>
  </sheetData>
  <mergeCells count="3">
    <mergeCell ref="I3:J3"/>
    <mergeCell ref="I4:J4"/>
    <mergeCell ref="I5:J5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L15"/>
  <sheetViews>
    <sheetView topLeftCell="D1" workbookViewId="0">
      <selection activeCell="A8" sqref="A8:A15"/>
    </sheetView>
  </sheetViews>
  <sheetFormatPr defaultRowHeight="18" customHeight="1" x14ac:dyDescent="0.2"/>
  <cols>
    <col min="1" max="1" width="4.5703125" customWidth="1"/>
    <col min="2" max="2" width="21.5703125" style="51" customWidth="1"/>
    <col min="3" max="3" width="22.85546875" bestFit="1" customWidth="1"/>
    <col min="4" max="4" width="29.5703125" style="145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27.42578125" customWidth="1"/>
  </cols>
  <sheetData>
    <row r="1" spans="1:12" ht="18" customHeight="1" x14ac:dyDescent="0.35">
      <c r="A1" s="16" t="s">
        <v>59</v>
      </c>
      <c r="B1" s="47"/>
      <c r="C1" s="6"/>
      <c r="D1" s="144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71</v>
      </c>
      <c r="B2" s="48"/>
      <c r="C2" s="19"/>
      <c r="D2" s="144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7"/>
      <c r="E3" s="36"/>
      <c r="F3" s="62"/>
      <c r="G3" s="37"/>
      <c r="H3" s="174" t="s">
        <v>26</v>
      </c>
      <c r="I3" s="174"/>
      <c r="J3" s="174"/>
      <c r="K3" s="55">
        <f>SUM(K8:K15:K15)</f>
        <v>126.31999999999996</v>
      </c>
    </row>
    <row r="4" spans="1:12" ht="18" customHeight="1" x14ac:dyDescent="0.2">
      <c r="A4" s="36"/>
      <c r="B4" s="49"/>
      <c r="C4" s="36"/>
      <c r="D4" s="107"/>
      <c r="E4" s="36"/>
      <c r="F4" s="62"/>
      <c r="G4" s="37"/>
      <c r="H4" s="174" t="s">
        <v>27</v>
      </c>
      <c r="I4" s="174"/>
      <c r="J4" s="174"/>
      <c r="K4" s="55">
        <f>5%*K3</f>
        <v>6.3159999999999989</v>
      </c>
    </row>
    <row r="5" spans="1:12" ht="18" customHeight="1" x14ac:dyDescent="0.2">
      <c r="A5" s="36"/>
      <c r="B5" s="49"/>
      <c r="C5" s="36"/>
      <c r="D5" s="107"/>
      <c r="E5" s="36"/>
      <c r="F5" s="62"/>
      <c r="G5" s="37"/>
      <c r="H5" s="174" t="s">
        <v>28</v>
      </c>
      <c r="I5" s="174"/>
      <c r="J5" s="174"/>
      <c r="K5" s="55">
        <f>(K3+K4)*10%</f>
        <v>13.263599999999997</v>
      </c>
    </row>
    <row r="6" spans="1:12" ht="15.75" x14ac:dyDescent="0.2">
      <c r="A6" s="36"/>
      <c r="B6" s="49"/>
      <c r="C6" s="36"/>
      <c r="D6" s="107"/>
      <c r="E6" s="36"/>
      <c r="F6" s="62"/>
      <c r="G6" s="37"/>
      <c r="H6" s="175" t="s">
        <v>29</v>
      </c>
      <c r="I6" s="175"/>
      <c r="J6" s="175"/>
      <c r="K6" s="56">
        <f>SUM(K3:K5)</f>
        <v>145.89959999999996</v>
      </c>
    </row>
    <row r="7" spans="1:12" ht="12.75" x14ac:dyDescent="0.2">
      <c r="A7" s="38" t="s">
        <v>14</v>
      </c>
      <c r="B7" s="50" t="s">
        <v>58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101</v>
      </c>
      <c r="H7" s="38" t="s">
        <v>60</v>
      </c>
      <c r="I7" s="39" t="s">
        <v>61</v>
      </c>
      <c r="J7" s="39" t="s">
        <v>31</v>
      </c>
      <c r="K7" s="57" t="s">
        <v>32</v>
      </c>
      <c r="L7" s="35" t="s">
        <v>1</v>
      </c>
    </row>
    <row r="8" spans="1:12" ht="70.5" customHeight="1" x14ac:dyDescent="0.25">
      <c r="A8" s="143">
        <v>1</v>
      </c>
      <c r="B8" s="155" t="s">
        <v>83</v>
      </c>
      <c r="C8" s="157" t="s">
        <v>66</v>
      </c>
      <c r="D8" s="158" t="s">
        <v>91</v>
      </c>
      <c r="E8" s="159" t="s">
        <v>67</v>
      </c>
      <c r="F8" s="159" t="s">
        <v>100</v>
      </c>
      <c r="G8" s="159" t="s">
        <v>92</v>
      </c>
      <c r="H8" s="157" t="s">
        <v>68</v>
      </c>
      <c r="I8" s="160">
        <v>43994</v>
      </c>
      <c r="J8" s="160">
        <v>44359</v>
      </c>
      <c r="K8" s="161">
        <v>15.79</v>
      </c>
      <c r="L8" s="127"/>
    </row>
    <row r="9" spans="1:12" ht="70.5" customHeight="1" x14ac:dyDescent="0.2">
      <c r="A9" s="172">
        <f>+A8+1</f>
        <v>2</v>
      </c>
      <c r="B9" s="155" t="s">
        <v>84</v>
      </c>
      <c r="C9" s="157" t="s">
        <v>66</v>
      </c>
      <c r="D9" s="158" t="s">
        <v>91</v>
      </c>
      <c r="E9" s="159" t="s">
        <v>67</v>
      </c>
      <c r="F9" s="159" t="s">
        <v>100</v>
      </c>
      <c r="G9" s="159" t="s">
        <v>93</v>
      </c>
      <c r="H9" s="157" t="s">
        <v>68</v>
      </c>
      <c r="I9" s="160">
        <v>43994</v>
      </c>
      <c r="J9" s="160">
        <v>44359</v>
      </c>
      <c r="K9" s="161">
        <v>15.79</v>
      </c>
      <c r="L9" s="156"/>
    </row>
    <row r="10" spans="1:12" ht="70.5" customHeight="1" x14ac:dyDescent="0.2">
      <c r="A10" s="172">
        <f t="shared" ref="A10:A15" si="0">+A9+1</f>
        <v>3</v>
      </c>
      <c r="B10" s="155" t="s">
        <v>85</v>
      </c>
      <c r="C10" s="157" t="s">
        <v>66</v>
      </c>
      <c r="D10" s="158" t="s">
        <v>91</v>
      </c>
      <c r="E10" s="159" t="s">
        <v>67</v>
      </c>
      <c r="F10" s="159" t="s">
        <v>100</v>
      </c>
      <c r="G10" s="159" t="s">
        <v>94</v>
      </c>
      <c r="H10" s="157" t="s">
        <v>68</v>
      </c>
      <c r="I10" s="160">
        <v>43994</v>
      </c>
      <c r="J10" s="160">
        <v>44359</v>
      </c>
      <c r="K10" s="161">
        <v>15.79</v>
      </c>
      <c r="L10" s="156"/>
    </row>
    <row r="11" spans="1:12" ht="70.5" customHeight="1" x14ac:dyDescent="0.2">
      <c r="A11" s="172">
        <f t="shared" si="0"/>
        <v>4</v>
      </c>
      <c r="B11" s="155" t="s">
        <v>86</v>
      </c>
      <c r="C11" s="157" t="s">
        <v>66</v>
      </c>
      <c r="D11" s="158" t="s">
        <v>91</v>
      </c>
      <c r="E11" s="159" t="s">
        <v>67</v>
      </c>
      <c r="F11" s="159" t="s">
        <v>100</v>
      </c>
      <c r="G11" s="159" t="s">
        <v>95</v>
      </c>
      <c r="H11" s="157" t="s">
        <v>68</v>
      </c>
      <c r="I11" s="160">
        <v>43994</v>
      </c>
      <c r="J11" s="160">
        <v>44359</v>
      </c>
      <c r="K11" s="161">
        <v>15.79</v>
      </c>
      <c r="L11" s="156"/>
    </row>
    <row r="12" spans="1:12" ht="70.5" customHeight="1" x14ac:dyDescent="0.2">
      <c r="A12" s="172">
        <f t="shared" si="0"/>
        <v>5</v>
      </c>
      <c r="B12" s="155" t="s">
        <v>87</v>
      </c>
      <c r="C12" s="157" t="s">
        <v>66</v>
      </c>
      <c r="D12" s="158" t="s">
        <v>91</v>
      </c>
      <c r="E12" s="159" t="s">
        <v>67</v>
      </c>
      <c r="F12" s="159" t="s">
        <v>100</v>
      </c>
      <c r="G12" s="159" t="s">
        <v>96</v>
      </c>
      <c r="H12" s="157" t="s">
        <v>68</v>
      </c>
      <c r="I12" s="160">
        <v>43999</v>
      </c>
      <c r="J12" s="160">
        <v>44364</v>
      </c>
      <c r="K12" s="161">
        <v>15.79</v>
      </c>
      <c r="L12" s="156"/>
    </row>
    <row r="13" spans="1:12" ht="70.5" customHeight="1" x14ac:dyDescent="0.2">
      <c r="A13" s="172">
        <f t="shared" si="0"/>
        <v>6</v>
      </c>
      <c r="B13" s="155" t="s">
        <v>88</v>
      </c>
      <c r="C13" s="157" t="s">
        <v>66</v>
      </c>
      <c r="D13" s="158" t="s">
        <v>91</v>
      </c>
      <c r="E13" s="159" t="s">
        <v>67</v>
      </c>
      <c r="F13" s="159" t="s">
        <v>100</v>
      </c>
      <c r="G13" s="159" t="s">
        <v>97</v>
      </c>
      <c r="H13" s="157" t="s">
        <v>68</v>
      </c>
      <c r="I13" s="160">
        <v>43999</v>
      </c>
      <c r="J13" s="160">
        <v>44364</v>
      </c>
      <c r="K13" s="161">
        <v>15.79</v>
      </c>
      <c r="L13" s="156"/>
    </row>
    <row r="14" spans="1:12" ht="70.5" customHeight="1" x14ac:dyDescent="0.2">
      <c r="A14" s="172">
        <f t="shared" si="0"/>
        <v>7</v>
      </c>
      <c r="B14" s="155" t="s">
        <v>89</v>
      </c>
      <c r="C14" s="157" t="s">
        <v>66</v>
      </c>
      <c r="D14" s="158" t="s">
        <v>91</v>
      </c>
      <c r="E14" s="159" t="s">
        <v>67</v>
      </c>
      <c r="F14" s="159" t="s">
        <v>100</v>
      </c>
      <c r="G14" s="159" t="s">
        <v>98</v>
      </c>
      <c r="H14" s="157" t="s">
        <v>68</v>
      </c>
      <c r="I14" s="160">
        <v>43999</v>
      </c>
      <c r="J14" s="160">
        <v>44364</v>
      </c>
      <c r="K14" s="161">
        <v>15.79</v>
      </c>
      <c r="L14" s="156"/>
    </row>
    <row r="15" spans="1:12" ht="70.5" customHeight="1" x14ac:dyDescent="0.2">
      <c r="A15" s="172">
        <f t="shared" si="0"/>
        <v>8</v>
      </c>
      <c r="B15" s="155" t="s">
        <v>90</v>
      </c>
      <c r="C15" s="157" t="s">
        <v>66</v>
      </c>
      <c r="D15" s="158" t="s">
        <v>91</v>
      </c>
      <c r="E15" s="159" t="s">
        <v>67</v>
      </c>
      <c r="F15" s="159" t="s">
        <v>100</v>
      </c>
      <c r="G15" s="159" t="s">
        <v>99</v>
      </c>
      <c r="H15" s="157" t="s">
        <v>68</v>
      </c>
      <c r="I15" s="160">
        <v>43999</v>
      </c>
      <c r="J15" s="160">
        <v>44364</v>
      </c>
      <c r="K15" s="161">
        <v>15.79</v>
      </c>
      <c r="L15" s="156"/>
    </row>
  </sheetData>
  <mergeCells count="4">
    <mergeCell ref="H3:J3"/>
    <mergeCell ref="H4:J4"/>
    <mergeCell ref="H5:J5"/>
    <mergeCell ref="H6:J6"/>
  </mergeCells>
  <pageMargins left="0.25" right="0.25" top="0.75" bottom="0.75" header="0.3" footer="0.3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zoomScale="85" zoomScaleNormal="85" zoomScaleSheetLayoutView="78" workbookViewId="0">
      <pane xSplit="3" ySplit="4" topLeftCell="D5" activePane="bottomRight" state="frozen"/>
      <selection pane="topRight" activeCell="D1" sqref="D1"/>
      <selection pane="bottomLeft" activeCell="A7" sqref="A7"/>
      <selection pane="bottomRight" activeCell="L8" sqref="L8"/>
    </sheetView>
  </sheetViews>
  <sheetFormatPr defaultColWidth="9.140625" defaultRowHeight="15" x14ac:dyDescent="0.25"/>
  <cols>
    <col min="1" max="1" width="9.140625" style="103"/>
    <col min="2" max="2" width="15.7109375" style="103" customWidth="1"/>
    <col min="3" max="3" width="42.7109375" style="103" customWidth="1"/>
    <col min="4" max="4" width="24.5703125" style="103" customWidth="1"/>
    <col min="5" max="5" width="18.85546875" style="103" customWidth="1"/>
    <col min="6" max="6" width="13" style="103" customWidth="1"/>
    <col min="7" max="7" width="17.85546875" style="103" customWidth="1"/>
    <col min="8" max="9" width="12.5703125" style="104" bestFit="1" customWidth="1"/>
    <col min="10" max="10" width="17.7109375" style="104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4" width="14.140625" style="86" bestFit="1" customWidth="1"/>
    <col min="15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SUM(J6)</f>
        <v>2323.4985000000001</v>
      </c>
    </row>
    <row r="2" spans="1:15" ht="15.95" customHeight="1" x14ac:dyDescent="0.3">
      <c r="A2" s="19" t="s">
        <v>73</v>
      </c>
      <c r="B2" s="84"/>
      <c r="C2" s="84"/>
      <c r="D2" s="84"/>
      <c r="E2" s="84"/>
      <c r="F2" s="84"/>
      <c r="G2" s="85"/>
      <c r="H2" s="89">
        <v>4.28</v>
      </c>
      <c r="I2" s="154"/>
      <c r="J2" s="154">
        <v>1.4211</v>
      </c>
    </row>
    <row r="3" spans="1:15" s="88" customFormat="1" ht="15.75" x14ac:dyDescent="0.25">
      <c r="A3" s="87"/>
      <c r="B3" s="87"/>
      <c r="G3" s="89">
        <v>2020</v>
      </c>
      <c r="H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65</v>
      </c>
      <c r="H4" s="151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  <c r="N4" s="92" t="s">
        <v>1</v>
      </c>
    </row>
    <row r="5" spans="1:15" s="83" customFormat="1" ht="51.95" customHeight="1" x14ac:dyDescent="0.2">
      <c r="A5" s="128">
        <v>1</v>
      </c>
      <c r="B5" s="169" t="s">
        <v>124</v>
      </c>
      <c r="C5" s="147" t="s">
        <v>125</v>
      </c>
      <c r="D5" s="130">
        <v>810603</v>
      </c>
      <c r="E5" s="129" t="s">
        <v>57</v>
      </c>
      <c r="F5" s="148">
        <v>44352</v>
      </c>
      <c r="G5" s="149" t="s">
        <v>57</v>
      </c>
      <c r="H5" s="153">
        <v>0</v>
      </c>
      <c r="I5" s="150">
        <v>1635</v>
      </c>
      <c r="J5" s="131">
        <f>+I5*J2</f>
        <v>2323.4985000000001</v>
      </c>
      <c r="K5" s="93"/>
      <c r="L5" s="93"/>
      <c r="M5" s="121"/>
      <c r="N5" s="121"/>
    </row>
    <row r="6" spans="1:15" s="83" customFormat="1" ht="21" x14ac:dyDescent="0.2">
      <c r="A6" s="94"/>
      <c r="B6" s="95"/>
      <c r="C6" s="95"/>
      <c r="D6" s="95"/>
      <c r="E6" s="95"/>
      <c r="F6" s="95"/>
      <c r="G6" s="96" t="s">
        <v>54</v>
      </c>
      <c r="H6" s="152">
        <f>SUM(H5:H5)</f>
        <v>0</v>
      </c>
      <c r="I6" s="152">
        <f>SUM(I5:I5)</f>
        <v>1635</v>
      </c>
      <c r="J6" s="97">
        <f>SUM(J5:J5)</f>
        <v>2323.4985000000001</v>
      </c>
      <c r="K6" s="93"/>
      <c r="L6" s="93"/>
      <c r="M6" s="93"/>
      <c r="N6" s="93"/>
    </row>
    <row r="7" spans="1:15" s="83" customFormat="1" x14ac:dyDescent="0.2">
      <c r="A7" s="98"/>
      <c r="B7" s="98"/>
      <c r="C7" s="99"/>
      <c r="D7" s="98"/>
      <c r="E7" s="98"/>
      <c r="F7" s="100"/>
      <c r="G7" s="101"/>
      <c r="H7" s="102"/>
      <c r="I7" s="102"/>
      <c r="J7" s="102"/>
    </row>
    <row r="8" spans="1:15" s="105" customFormat="1" x14ac:dyDescent="0.25">
      <c r="A8" s="103"/>
      <c r="B8" s="103"/>
      <c r="C8" s="103"/>
      <c r="D8" s="103"/>
      <c r="E8" s="103"/>
      <c r="F8" s="103"/>
      <c r="G8" s="103"/>
      <c r="H8" s="104"/>
      <c r="I8" s="104"/>
      <c r="J8" s="104"/>
      <c r="K8" s="86"/>
      <c r="L8" s="86"/>
      <c r="M8" s="86"/>
      <c r="N8" s="86"/>
      <c r="O8" s="86"/>
    </row>
    <row r="25" spans="8:10" x14ac:dyDescent="0.25">
      <c r="H25" s="104" t="s">
        <v>55</v>
      </c>
      <c r="I25" s="104" t="s">
        <v>55</v>
      </c>
      <c r="J25" s="104" t="s">
        <v>55</v>
      </c>
    </row>
  </sheetData>
  <autoFilter ref="A4:J8" xr:uid="{00000000-0009-0000-0000-000004000000}">
    <sortState xmlns:xlrd2="http://schemas.microsoft.com/office/spreadsheetml/2017/richdata2" ref="A7:P44">
      <sortCondition ref="B6:B44"/>
    </sortState>
  </autoFilter>
  <pageMargins left="0.25" right="0.25" top="0.75" bottom="0.75" header="0.3" footer="0.3"/>
  <pageSetup paperSize="9" scale="5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H9"/>
  <sheetViews>
    <sheetView zoomScaleNormal="100" zoomScaleSheetLayoutView="100" workbookViewId="0">
      <pane xSplit="3" ySplit="6" topLeftCell="E7" activePane="bottomRight" state="frozenSplit"/>
      <selection pane="topRight" activeCell="D1" sqref="D1"/>
      <selection pane="bottomLeft" activeCell="A11" sqref="A11"/>
      <selection pane="bottomRight" activeCell="H9" sqref="H9"/>
    </sheetView>
  </sheetViews>
  <sheetFormatPr defaultColWidth="9.140625" defaultRowHeight="15" x14ac:dyDescent="0.2"/>
  <cols>
    <col min="1" max="1" width="9.140625" style="71"/>
    <col min="2" max="2" width="10.140625" style="72" bestFit="1" customWidth="1"/>
    <col min="3" max="3" width="33.85546875" style="73" bestFit="1" customWidth="1"/>
    <col min="4" max="4" width="21" style="73" bestFit="1" customWidth="1"/>
    <col min="5" max="5" width="21" style="73" customWidth="1"/>
    <col min="6" max="7" width="11.5703125" style="71" customWidth="1"/>
    <col min="8" max="8" width="84.42578125" style="73" bestFit="1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74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SUMPRODUCT(G7*F7+G8*F8+G9*F9)</f>
        <v>810.96</v>
      </c>
      <c r="H3" s="119"/>
    </row>
    <row r="4" spans="1:8" x14ac:dyDescent="0.2">
      <c r="F4" s="74" t="s">
        <v>2</v>
      </c>
      <c r="G4" s="75">
        <f>G3*0.1</f>
        <v>81.096000000000004</v>
      </c>
    </row>
    <row r="5" spans="1:8" x14ac:dyDescent="0.2">
      <c r="F5" s="76" t="s">
        <v>7</v>
      </c>
      <c r="G5" s="77">
        <f>SUM(G3:G4)</f>
        <v>892.05600000000004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ht="25.5" x14ac:dyDescent="0.2">
      <c r="A7" s="134">
        <v>1</v>
      </c>
      <c r="B7" s="135">
        <v>43971</v>
      </c>
      <c r="C7" s="136" t="s">
        <v>76</v>
      </c>
      <c r="D7" s="138" t="s">
        <v>78</v>
      </c>
      <c r="E7" s="138" t="s">
        <v>78</v>
      </c>
      <c r="F7" s="138">
        <v>1</v>
      </c>
      <c r="G7" s="140">
        <v>1.66</v>
      </c>
      <c r="H7" s="137" t="s">
        <v>80</v>
      </c>
    </row>
    <row r="8" spans="1:8" ht="25.5" x14ac:dyDescent="0.2">
      <c r="A8" s="134">
        <v>2</v>
      </c>
      <c r="B8" s="135">
        <v>43971</v>
      </c>
      <c r="C8" s="136" t="s">
        <v>77</v>
      </c>
      <c r="D8" s="138" t="s">
        <v>79</v>
      </c>
      <c r="E8" s="138" t="s">
        <v>79</v>
      </c>
      <c r="F8" s="138">
        <v>1</v>
      </c>
      <c r="G8" s="140">
        <v>41.17</v>
      </c>
      <c r="H8" s="137" t="s">
        <v>81</v>
      </c>
    </row>
    <row r="9" spans="1:8" ht="25.5" x14ac:dyDescent="0.2">
      <c r="A9" s="134">
        <v>3</v>
      </c>
      <c r="B9" s="135">
        <v>43980</v>
      </c>
      <c r="C9" s="136" t="s">
        <v>69</v>
      </c>
      <c r="D9" s="138" t="s">
        <v>70</v>
      </c>
      <c r="E9" s="138" t="s">
        <v>70</v>
      </c>
      <c r="F9" s="138">
        <v>5</v>
      </c>
      <c r="G9" s="140">
        <v>153.626</v>
      </c>
      <c r="H9" s="137" t="s">
        <v>82</v>
      </c>
    </row>
  </sheetData>
  <autoFilter ref="A6:H6" xr:uid="{00000000-0009-0000-0000-000005000000}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8"/>
  <sheetViews>
    <sheetView zoomScale="84" zoomScaleNormal="84" zoomScaleSheetLayoutView="100" workbookViewId="0">
      <selection activeCell="E37" sqref="E37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75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76" t="s">
        <v>6</v>
      </c>
      <c r="E3" s="176"/>
      <c r="F3" s="23">
        <f>SUM(F8:F8)</f>
        <v>0</v>
      </c>
      <c r="G3" s="11"/>
    </row>
    <row r="4" spans="1:8" ht="15" x14ac:dyDescent="0.25">
      <c r="A4" s="4"/>
      <c r="B4" s="22"/>
      <c r="C4" s="11"/>
      <c r="D4" s="176" t="s">
        <v>11</v>
      </c>
      <c r="E4" s="176"/>
      <c r="F4" s="23">
        <f>F3*0.1</f>
        <v>0</v>
      </c>
      <c r="G4" s="11"/>
    </row>
    <row r="5" spans="1:8" ht="15.75" x14ac:dyDescent="0.25">
      <c r="A5" s="4"/>
      <c r="B5" s="22"/>
      <c r="C5" s="11"/>
      <c r="D5" s="177" t="s">
        <v>34</v>
      </c>
      <c r="E5" s="177"/>
      <c r="F5" s="24">
        <f>SUM(F3:F4)</f>
        <v>0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18">
        <v>1.4211</v>
      </c>
      <c r="G6" s="28"/>
    </row>
    <row r="7" spans="1:8" x14ac:dyDescent="0.2">
      <c r="A7" s="115" t="s">
        <v>14</v>
      </c>
      <c r="B7" s="115" t="s">
        <v>0</v>
      </c>
      <c r="C7" s="106" t="s">
        <v>35</v>
      </c>
      <c r="D7" s="115" t="s">
        <v>8</v>
      </c>
      <c r="E7" s="116" t="s">
        <v>36</v>
      </c>
      <c r="F7" s="117" t="s">
        <v>37</v>
      </c>
      <c r="G7" s="115" t="s">
        <v>1</v>
      </c>
      <c r="H7" s="115" t="s">
        <v>44</v>
      </c>
    </row>
    <row r="8" spans="1:8" s="59" customFormat="1" ht="15" x14ac:dyDescent="0.2">
      <c r="A8" s="123" t="s">
        <v>57</v>
      </c>
      <c r="B8" s="79" t="s">
        <v>57</v>
      </c>
      <c r="C8" s="141" t="s">
        <v>57</v>
      </c>
      <c r="D8" s="168" t="s">
        <v>57</v>
      </c>
      <c r="E8" s="142">
        <f>F8*$F$6</f>
        <v>0</v>
      </c>
      <c r="F8" s="132">
        <v>0</v>
      </c>
      <c r="G8" s="133" t="s">
        <v>57</v>
      </c>
      <c r="H8" s="114" t="s">
        <v>57</v>
      </c>
    </row>
  </sheetData>
  <autoFilter ref="A7:H8" xr:uid="{00000000-0009-0000-0000-000006000000}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Internal</vt:lpstr>
      <vt:lpstr>External</vt:lpstr>
      <vt:lpstr>PM</vt:lpstr>
      <vt:lpstr>SENAI_</vt:lpstr>
      <vt:lpstr>Parts</vt:lpstr>
      <vt:lpstr>Others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2020-07-27T08:52:03Z</cp:lastPrinted>
  <dcterms:created xsi:type="dcterms:W3CDTF">2012-12-19T08:34:14Z</dcterms:created>
  <dcterms:modified xsi:type="dcterms:W3CDTF">2020-08-04T05:39:28Z</dcterms:modified>
</cp:coreProperties>
</file>