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160" activeTab="5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SENAI_!$A$4:$J$8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  <definedName name="_xlnm.Print_Area" localSheetId="2">External!$A$1:$M$7</definedName>
    <definedName name="_xlnm.Print_Area" localSheetId="5">Parts!$A$1:$F$6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0" l="1"/>
  <c r="K3" i="13"/>
  <c r="K3" i="12" l="1"/>
  <c r="K12" i="12" l="1"/>
  <c r="K13" i="12" l="1"/>
  <c r="K11" i="12"/>
  <c r="B8" i="5" l="1"/>
  <c r="F3" i="14" l="1"/>
  <c r="K10" i="12" l="1"/>
  <c r="K9" i="12"/>
  <c r="K8" i="12"/>
  <c r="E8" i="14" l="1"/>
  <c r="L3" i="18" l="1"/>
  <c r="J1" i="16"/>
  <c r="L4" i="18" l="1"/>
  <c r="L5" i="18" l="1"/>
  <c r="L6" i="18" s="1"/>
  <c r="G4" i="10" l="1"/>
  <c r="G5" i="10" s="1"/>
  <c r="I6" i="16" l="1"/>
  <c r="H6" i="16"/>
  <c r="K4" i="13" l="1"/>
  <c r="K5" i="13" l="1"/>
  <c r="K6" i="13" s="1"/>
  <c r="F4" i="14" l="1"/>
  <c r="F5" i="14" l="1"/>
  <c r="B9" i="5" s="1"/>
  <c r="K4" i="12" l="1"/>
  <c r="K5" i="12" s="1"/>
  <c r="B7" i="5" s="1"/>
  <c r="J6" i="16" l="1"/>
  <c r="B10" i="5"/>
</calcChain>
</file>

<file path=xl/sharedStrings.xml><?xml version="1.0" encoding="utf-8"?>
<sst xmlns="http://schemas.openxmlformats.org/spreadsheetml/2006/main" count="233" uniqueCount="128">
  <si>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</si>
  <si>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</si>
  <si>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</si>
  <si>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</si>
  <si>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</si>
  <si>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</si>
  <si>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</si>
  <si>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</si>
  <si>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</si>
  <si>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</si>
  <si>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</si>
  <si>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</si>
  <si>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</si>
  <si>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</si>
  <si>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</si>
  <si>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</si>
  <si>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</si>
  <si>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</si>
  <si>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</si>
  <si>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</si>
  <si>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</si>
  <si>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</si>
  <si>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</si>
  <si>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</si>
  <si>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</si>
  <si>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</si>
  <si>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</si>
  <si>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</si>
  <si>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</si>
  <si>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</si>
  <si>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</si>
  <si>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</si>
  <si>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</si>
  <si>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</si>
  <si>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</si>
  <si>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</si>
  <si>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</si>
  <si>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</si>
  <si>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</si>
  <si>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</si>
  <si>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</si>
  <si>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</si>
  <si>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</si>
  <si>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</si>
  <si>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</si>
  <si>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</si>
  <si>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</si>
  <si>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</si>
  <si>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</si>
  <si>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</si>
  <si>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</si>
  <si>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</si>
  <si>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</si>
  <si>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</si>
  <si>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</si>
  <si>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</si>
  <si>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</si>
  <si>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NA</t>
  </si>
  <si>
    <t>PM EQID</t>
  </si>
  <si>
    <t>Preventive Maintenance for Equipment used in Waters@Kallang Place</t>
  </si>
  <si>
    <t>PM INTERVAL</t>
  </si>
  <si>
    <t>PM DATE</t>
  </si>
  <si>
    <t>Past Cal EQID</t>
  </si>
  <si>
    <t>At hoc-Spare and Misc</t>
  </si>
  <si>
    <t xml:space="preserve">Calibration Cost- Box Build </t>
  </si>
  <si>
    <t>Calibration Cost-PCBA</t>
  </si>
  <si>
    <t>Mar 2020 Internal Calibration</t>
  </si>
  <si>
    <t>Mar 2020 External Calibration</t>
  </si>
  <si>
    <t>Mar 2020 SENAI Calibration</t>
  </si>
  <si>
    <t>Mar 2020  Calibration</t>
  </si>
  <si>
    <t>Mar 2020 Calibration</t>
  </si>
  <si>
    <t>PWR SUP DC 80W MULTI-OUTPUT RM</t>
  </si>
  <si>
    <t>POWER SUPPLY, HB LAMP HAMAMATS</t>
  </si>
  <si>
    <t>ASSEMBLY, CABLE DC PWR SUPPLY</t>
  </si>
  <si>
    <t>ASSY, HB DEUTERIUM LAMP</t>
  </si>
  <si>
    <t>INLINE FILTER ASSY</t>
  </si>
  <si>
    <t>POWER SUPPLY 600W TEST</t>
  </si>
  <si>
    <t>WATH-279003675</t>
  </si>
  <si>
    <t>WAT-279001105</t>
  </si>
  <si>
    <t>WATH-441001260</t>
  </si>
  <si>
    <t>WAT-402000351</t>
  </si>
  <si>
    <t>WAT-WAT035190</t>
  </si>
  <si>
    <t>WAT-WAT270471</t>
  </si>
  <si>
    <t>For 1)TUV detector s/n: M09UPT360A at BSM final test due to lamp lighting failure (faulty)
        2)PDA fine align box build fail to power up</t>
  </si>
  <si>
    <t xml:space="preserve">For TUV detector s/n: M09UPT360A at BSM final test due to lamp lighting failure </t>
  </si>
  <si>
    <t>For TUV detector s/n: M09UPT360A at BSM final test due to lamp lighting failure (burnt mark)</t>
  </si>
  <si>
    <t>For 1) WPPL and For Actuator Tester TE82800-2 and TE82800-3 as part of maintenance</t>
  </si>
  <si>
    <t>For TE82526-1 due to unable to power up</t>
  </si>
  <si>
    <t>Schedule for 2020</t>
  </si>
  <si>
    <t>0592</t>
  </si>
  <si>
    <t>0594</t>
  </si>
  <si>
    <t>0595</t>
  </si>
  <si>
    <t>0877</t>
  </si>
  <si>
    <t>Phani</t>
  </si>
  <si>
    <t>Gary Lai Yam Bee</t>
  </si>
  <si>
    <t>Joel Mamalateo Deduyo</t>
  </si>
  <si>
    <t>Torque Wrench</t>
  </si>
  <si>
    <t>Dial Depth Gauge</t>
  </si>
  <si>
    <t>Dial Indicator</t>
  </si>
  <si>
    <t>'Benchtop Measuring Machine</t>
  </si>
  <si>
    <t>Snap-on</t>
  </si>
  <si>
    <t>Mitutoyo</t>
  </si>
  <si>
    <t>'Quality Vision International</t>
  </si>
  <si>
    <t>QD2R1000</t>
  </si>
  <si>
    <t>2904S / 7217S</t>
  </si>
  <si>
    <t>2514S</t>
  </si>
  <si>
    <t>QD1R200</t>
  </si>
  <si>
    <t>'StarLite 150</t>
  </si>
  <si>
    <t>LQY537 / 000943</t>
  </si>
  <si>
    <t>JDY576</t>
  </si>
  <si>
    <t>0408302147</t>
  </si>
  <si>
    <t>'RSL1002609</t>
  </si>
  <si>
    <t>06 Months</t>
  </si>
  <si>
    <t>12 Months</t>
  </si>
  <si>
    <t>Ming Deng</t>
  </si>
  <si>
    <t>Micro Precision</t>
  </si>
  <si>
    <t>Customer Paid</t>
  </si>
  <si>
    <t>J12A10191</t>
  </si>
  <si>
    <t>C1887E101A</t>
  </si>
  <si>
    <t>C1887E103A</t>
  </si>
  <si>
    <t>C1887E106A</t>
  </si>
  <si>
    <t>Waters</t>
  </si>
  <si>
    <t>0497</t>
  </si>
  <si>
    <t>Electronic Weigh Balance</t>
  </si>
  <si>
    <t>AND</t>
  </si>
  <si>
    <t>HR200</t>
  </si>
  <si>
    <t>For TUV detector s/n:M09UPT363A and B1587E608A</t>
  </si>
  <si>
    <t>2489 UV / Visible Detector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</si>
</sst>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63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24" fillId="5" borderId="3" xfId="30" applyFont="1" applyFill="1" applyBorder="1" applyAlignment="1">
      <alignment horizontal="left" vertical="center"/>
    </xf>
    <xf numFmtId="0" fontId="17" fillId="5" borderId="3" xfId="30" applyFont="1" applyFill="1" applyBorder="1" applyAlignment="1">
      <alignment vertical="center"/>
    </xf>
    <xf numFmtId="174" fontId="24" fillId="5" borderId="3" xfId="30" applyNumberFormat="1" applyFont="1" applyFill="1" applyBorder="1" applyAlignment="1">
      <alignment horizontal="center"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2" fontId="33" fillId="5" borderId="3" xfId="30" applyNumberFormat="1" applyFont="1" applyFill="1" applyBorder="1" applyAlignment="1">
      <alignment horizontal="center"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0" fillId="0" borderId="3" xfId="0" applyBorder="1"/>
    <xf numFmtId="0" fontId="53" fillId="0" borderId="3" xfId="0" quotePrefix="1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2" fontId="51" fillId="0" borderId="3" xfId="32" applyNumberFormat="1" applyFont="1" applyFill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3" fillId="0" borderId="3" xfId="30" quotePrefix="1" applyFont="1" applyFill="1" applyBorder="1" applyAlignment="1">
      <alignment horizontal="center" wrapText="1"/>
    </xf>
    <xf numFmtId="0" fontId="53" fillId="0" borderId="3" xfId="30" applyNumberFormat="1" applyFont="1" applyFill="1" applyBorder="1" applyAlignment="1">
      <alignment horizontal="center" vertical="center" wrapText="1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80" fontId="5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4" fillId="0" borderId="3" xfId="10" applyNumberFormat="1" applyFont="1" applyFill="1" applyBorder="1" applyAlignment="1">
      <alignment horizontal="center" vertical="center"/>
    </xf>
    <xf numFmtId="0" fontId="54" fillId="0" borderId="19" xfId="0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/>
    </xf>
    <xf numFmtId="8" fontId="56" fillId="23" borderId="3" xfId="0" applyNumberFormat="1" applyFont="1" applyFill="1" applyBorder="1" applyAlignment="1">
      <alignment horizontal="center" vertical="center"/>
    </xf>
    <xf numFmtId="175" fontId="10" fillId="0" borderId="3" xfId="30" applyNumberFormat="1" applyFont="1" applyFill="1" applyBorder="1" applyAlignment="1">
      <alignment horizontal="center" vertical="center"/>
    </xf>
    <xf numFmtId="0" fontId="24" fillId="5" borderId="3" xfId="91" applyFont="1" applyFill="1" applyBorder="1" applyAlignment="1">
      <alignment vertical="center" wrapText="1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51" fillId="0" borderId="3" xfId="32" applyFont="1" applyBorder="1" applyAlignment="1">
      <alignment horizontal="center" vertical="center"/>
    </xf>
    <xf numFmtId="15" fontId="51" fillId="0" borderId="3" xfId="32" applyNumberFormat="1" applyFont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51" fillId="0" borderId="3" xfId="32" applyFont="1" applyBorder="1" applyAlignment="1">
      <alignment vertical="center"/>
    </xf>
    <xf numFmtId="0" fontId="17" fillId="5" borderId="3" xfId="44" applyFont="1" applyFill="1" applyBorder="1" applyAlignment="1">
      <alignment horizontal="center" vertical="center"/>
    </xf>
    <xf numFmtId="0" fontId="1" fillId="5" borderId="3" xfId="91" applyFont="1" applyFill="1" applyBorder="1" applyAlignment="1">
      <alignment horizontal="center" vertical="center"/>
    </xf>
    <xf numFmtId="0" fontId="53" fillId="0" borderId="3" xfId="0" quotePrefix="1" applyFont="1" applyFill="1" applyBorder="1" applyAlignment="1">
      <alignment horizontal="center" vertical="center" wrapText="1"/>
    </xf>
    <xf numFmtId="0" fontId="53" fillId="0" borderId="3" xfId="0" quotePrefix="1" applyFont="1" applyFill="1" applyBorder="1" applyAlignment="1">
      <alignment horizontal="center" vertical="center"/>
    </xf>
    <xf numFmtId="173" fontId="53" fillId="0" borderId="3" xfId="0" quotePrefix="1" applyNumberFormat="1" applyFont="1" applyFill="1" applyBorder="1" applyAlignment="1" applyProtection="1">
      <alignment horizontal="center" vertical="center"/>
      <protection locked="0"/>
    </xf>
    <xf numFmtId="173" fontId="53" fillId="0" borderId="3" xfId="0" applyNumberFormat="1" applyFont="1" applyFill="1" applyBorder="1" applyAlignment="1">
      <alignment horizontal="center" vertical="center" wrapText="1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</cellXfs>
  <cellStyles count="92">
    <cellStyle name="20% - Accent1 2" xfId="45"/>
    <cellStyle name="20% - Accent2 2" xfId="46"/>
    <cellStyle name="20% - Accent3 2" xfId="47"/>
    <cellStyle name="20% - Accent4 2" xfId="48"/>
    <cellStyle name="20% - Accent5 2" xfId="49"/>
    <cellStyle name="20% - Accent6 2" xfId="50"/>
    <cellStyle name="40% - Accent1 2" xfId="51"/>
    <cellStyle name="40% - Accent2 2" xfId="52"/>
    <cellStyle name="40% - Accent3 2" xfId="53"/>
    <cellStyle name="40% - Accent4 2" xfId="54"/>
    <cellStyle name="40% - Accent5 2" xfId="55"/>
    <cellStyle name="40% - Accent6 2" xfId="56"/>
    <cellStyle name="60% - Accent1 2" xfId="57"/>
    <cellStyle name="60% - Accent2 2" xfId="58"/>
    <cellStyle name="60% - Accent3 2" xfId="59"/>
    <cellStyle name="60% - Accent4 2" xfId="60"/>
    <cellStyle name="60% - Accent5 2" xfId="61"/>
    <cellStyle name="60% - Accent6 2" xfId="62"/>
    <cellStyle name="Accent1 2" xfId="63"/>
    <cellStyle name="Accent2 2" xfId="64"/>
    <cellStyle name="Accent3 2" xfId="65"/>
    <cellStyle name="Accent4 2" xfId="66"/>
    <cellStyle name="Accent5 2" xfId="67"/>
    <cellStyle name="Accent6 2" xfId="68"/>
    <cellStyle name="Bad 2" xfId="69"/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alculation 2" xfId="70"/>
    <cellStyle name="Check Cell 2" xfId="71"/>
    <cellStyle name="Comma [00]" xfId="9"/>
    <cellStyle name="Currency" xfId="10" builtinId="4"/>
    <cellStyle name="Currency [00]" xfId="11"/>
    <cellStyle name="Currency 2" xfId="12"/>
    <cellStyle name="Currency 3" xfId="13"/>
    <cellStyle name="Currency 4" xfId="90"/>
    <cellStyle name="Date Short" xfId="14"/>
    <cellStyle name="Enter Currency (0)" xfId="15"/>
    <cellStyle name="Enter Currency (2)" xfId="16"/>
    <cellStyle name="Enter Units (0)" xfId="17"/>
    <cellStyle name="Enter Units (1)" xfId="18"/>
    <cellStyle name="Enter Units (2)" xfId="19"/>
    <cellStyle name="Explanatory Text 2" xfId="72"/>
    <cellStyle name="Good 2" xfId="73"/>
    <cellStyle name="Grey" xfId="20"/>
    <cellStyle name="Header1" xfId="21"/>
    <cellStyle name="Header2" xfId="22"/>
    <cellStyle name="Heading 1 2" xfId="74"/>
    <cellStyle name="Heading 2 2" xfId="75"/>
    <cellStyle name="Heading 3 2" xfId="76"/>
    <cellStyle name="Heading 4 2" xfId="77"/>
    <cellStyle name="Input [yellow]" xfId="23"/>
    <cellStyle name="Input 2" xfId="78"/>
    <cellStyle name="Input 3" xfId="88"/>
    <cellStyle name="Input 4" xfId="86"/>
    <cellStyle name="Input 5" xfId="87"/>
    <cellStyle name="Link Currency (0)" xfId="24"/>
    <cellStyle name="Link Currency (2)" xfId="25"/>
    <cellStyle name="Link Units (0)" xfId="26"/>
    <cellStyle name="Link Units (1)" xfId="27"/>
    <cellStyle name="Link Units (2)" xfId="28"/>
    <cellStyle name="Linked Cell 2" xfId="79"/>
    <cellStyle name="Neutral 2" xfId="80"/>
    <cellStyle name="Normal" xfId="0" builtinId="0"/>
    <cellStyle name="Normal - Style1" xfId="29"/>
    <cellStyle name="Normal 2" xfId="30"/>
    <cellStyle name="Normal 2 2" xfId="31"/>
    <cellStyle name="Normal 3" xfId="32"/>
    <cellStyle name="Normal 3 2" xfId="89"/>
    <cellStyle name="Normal 3 3" xfId="91"/>
    <cellStyle name="Normal 7" xfId="44"/>
    <cellStyle name="Note 2" xfId="81"/>
    <cellStyle name="Output 2" xfId="82"/>
    <cellStyle name="Percent [0]" xfId="33"/>
    <cellStyle name="Percent [00]" xfId="34"/>
    <cellStyle name="Percent [2]" xfId="35"/>
    <cellStyle name="PrePop Currency (0)" xfId="36"/>
    <cellStyle name="PrePop Currency (2)" xfId="37"/>
    <cellStyle name="PrePop Units (0)" xfId="38"/>
    <cellStyle name="PrePop Units (1)" xfId="39"/>
    <cellStyle name="PrePop Units (2)" xfId="40"/>
    <cellStyle name="Text Indent A" xfId="41"/>
    <cellStyle name="Text Indent B" xfId="42"/>
    <cellStyle name="Text Indent C" xfId="43"/>
    <cellStyle name="Title 2" xfId="83"/>
    <cellStyle name="Total 2" xfId="84"/>
    <cellStyle name="Warning Text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=""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0"/>
  <sheetViews>
    <sheetView zoomScaleNormal="100" workbookViewId="0">
      <selection activeCell="B17" sqref="B17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64</v>
      </c>
      <c r="B7" s="45">
        <f>External!K5+Internal!K6</f>
        <v>600.2123734380591</v>
      </c>
    </row>
    <row r="8" spans="1:2" ht="16.5" x14ac:dyDescent="0.35">
      <c r="A8" s="10" t="s">
        <v>65</v>
      </c>
      <c r="B8" s="45">
        <f>SENAI_!J1</f>
        <v>0</v>
      </c>
    </row>
    <row r="9" spans="1:2" ht="15.75" customHeight="1" x14ac:dyDescent="0.35">
      <c r="A9" s="10" t="s">
        <v>63</v>
      </c>
      <c r="B9" s="45">
        <f>PM!L6+Parts!G5+Others!F5</f>
        <v>790.42700000000002</v>
      </c>
    </row>
    <row r="10" spans="1:2" ht="15" x14ac:dyDescent="0.25">
      <c r="A10" s="1" t="s">
        <v>3</v>
      </c>
      <c r="B10" s="46">
        <f>SUM(B7:B9)</f>
        <v>1390.639373438059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0"/>
  <sheetViews>
    <sheetView zoomScale="90" zoomScaleNormal="90" zoomScaleSheetLayoutView="100" workbookViewId="0">
      <pane xSplit="11" ySplit="7" topLeftCell="L8" activePane="bottomRight" state="frozenSplit"/>
      <selection pane="topRight" activeCell="K1" sqref="K1"/>
      <selection pane="bottomLeft" activeCell="A6" sqref="A6"/>
      <selection pane="bottomRight" activeCell="K4" sqref="K4"/>
    </sheetView>
  </sheetViews>
  <sheetFormatPr defaultRowHeight="18" customHeight="1" x14ac:dyDescent="0.2"/>
  <cols>
    <col min="1" max="1" width="4.5703125" customWidth="1"/>
    <col min="2" max="2" width="10.140625" style="51" bestFit="1" customWidth="1"/>
    <col min="3" max="3" width="22.85546875" bestFit="1" customWidth="1"/>
    <col min="4" max="4" width="29.5703125" style="63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34.28515625" customWidth="1"/>
  </cols>
  <sheetData>
    <row r="1" spans="1:12" ht="18" customHeight="1" x14ac:dyDescent="0.35">
      <c r="A1" s="16" t="s">
        <v>25</v>
      </c>
      <c r="B1" s="47"/>
      <c r="C1" s="6"/>
      <c r="D1" s="111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66</v>
      </c>
      <c r="B2" s="48"/>
      <c r="C2" s="19"/>
      <c r="D2" s="111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10"/>
      <c r="E3" s="36"/>
      <c r="F3" s="62"/>
      <c r="G3" s="37"/>
      <c r="H3" s="159" t="s">
        <v>26</v>
      </c>
      <c r="I3" s="159"/>
      <c r="J3" s="159"/>
      <c r="K3" s="55">
        <f>SUM(K8:K10)</f>
        <v>315.87</v>
      </c>
    </row>
    <row r="4" spans="1:12" ht="18" customHeight="1" x14ac:dyDescent="0.2">
      <c r="A4" s="36"/>
      <c r="B4" s="49"/>
      <c r="C4" s="36"/>
      <c r="D4" s="110"/>
      <c r="E4" s="36"/>
      <c r="F4" s="62"/>
      <c r="G4" s="37"/>
      <c r="H4" s="159" t="s">
        <v>27</v>
      </c>
      <c r="I4" s="159"/>
      <c r="J4" s="159"/>
      <c r="K4" s="55">
        <f>5%*K3</f>
        <v>15.793500000000002</v>
      </c>
    </row>
    <row r="5" spans="1:12" ht="18" customHeight="1" x14ac:dyDescent="0.2">
      <c r="A5" s="36"/>
      <c r="B5" s="49"/>
      <c r="C5" s="36"/>
      <c r="D5" s="110"/>
      <c r="E5" s="36"/>
      <c r="F5" s="62"/>
      <c r="G5" s="37"/>
      <c r="H5" s="159" t="s">
        <v>28</v>
      </c>
      <c r="I5" s="159"/>
      <c r="J5" s="159"/>
      <c r="K5" s="55">
        <f>(K3+K4)*10%</f>
        <v>33.166350000000001</v>
      </c>
    </row>
    <row r="6" spans="1:12" ht="15.75" x14ac:dyDescent="0.2">
      <c r="A6" s="36"/>
      <c r="B6" s="49"/>
      <c r="C6" s="36"/>
      <c r="D6" s="110"/>
      <c r="E6" s="36"/>
      <c r="F6" s="62"/>
      <c r="G6" s="37"/>
      <c r="H6" s="160" t="s">
        <v>29</v>
      </c>
      <c r="I6" s="160"/>
      <c r="J6" s="160"/>
      <c r="K6" s="56">
        <f>SUM(K3:K5)</f>
        <v>364.82985000000002</v>
      </c>
    </row>
    <row r="7" spans="1:12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  <c r="L7" s="35" t="s">
        <v>1</v>
      </c>
    </row>
    <row r="8" spans="1:12" ht="15.75" customHeight="1" x14ac:dyDescent="0.2">
      <c r="A8" s="129">
        <v>1</v>
      </c>
      <c r="B8" s="156">
        <v>2348</v>
      </c>
      <c r="C8" s="156" t="s">
        <v>95</v>
      </c>
      <c r="D8" s="156" t="s">
        <v>127</v>
      </c>
      <c r="E8" s="156" t="s">
        <v>121</v>
      </c>
      <c r="F8" s="156">
        <v>186248900</v>
      </c>
      <c r="G8" s="156" t="s">
        <v>118</v>
      </c>
      <c r="H8" s="140" t="s">
        <v>113</v>
      </c>
      <c r="I8" s="158">
        <v>43910</v>
      </c>
      <c r="J8" s="158">
        <v>44275</v>
      </c>
      <c r="K8" s="126">
        <v>105.29</v>
      </c>
      <c r="L8" s="126" t="s">
        <v>57</v>
      </c>
    </row>
    <row r="9" spans="1:12" ht="18" customHeight="1" x14ac:dyDescent="0.2">
      <c r="A9" s="129">
        <v>2</v>
      </c>
      <c r="B9" s="156">
        <v>2349</v>
      </c>
      <c r="C9" s="156" t="s">
        <v>95</v>
      </c>
      <c r="D9" s="156" t="s">
        <v>127</v>
      </c>
      <c r="E9" s="156" t="s">
        <v>121</v>
      </c>
      <c r="F9" s="156">
        <v>186248900</v>
      </c>
      <c r="G9" s="156" t="s">
        <v>119</v>
      </c>
      <c r="H9" s="140" t="s">
        <v>113</v>
      </c>
      <c r="I9" s="158">
        <v>43910</v>
      </c>
      <c r="J9" s="158">
        <v>44275</v>
      </c>
      <c r="K9" s="126">
        <v>105.29</v>
      </c>
      <c r="L9" s="126" t="s">
        <v>57</v>
      </c>
    </row>
    <row r="10" spans="1:12" ht="18" customHeight="1" x14ac:dyDescent="0.2">
      <c r="A10" s="129">
        <v>3</v>
      </c>
      <c r="B10" s="156">
        <v>2350</v>
      </c>
      <c r="C10" s="156" t="s">
        <v>95</v>
      </c>
      <c r="D10" s="156" t="s">
        <v>127</v>
      </c>
      <c r="E10" s="156" t="s">
        <v>121</v>
      </c>
      <c r="F10" s="156">
        <v>186248900</v>
      </c>
      <c r="G10" s="156" t="s">
        <v>120</v>
      </c>
      <c r="H10" s="140" t="s">
        <v>113</v>
      </c>
      <c r="I10" s="158">
        <v>43903</v>
      </c>
      <c r="J10" s="158">
        <v>44268</v>
      </c>
      <c r="K10" s="126">
        <v>105.29</v>
      </c>
      <c r="L10" s="126" t="s">
        <v>57</v>
      </c>
    </row>
  </sheetData>
  <autoFilter ref="A7:K8"/>
  <mergeCells count="4">
    <mergeCell ref="H3:J3"/>
    <mergeCell ref="H4:J4"/>
    <mergeCell ref="H5:J5"/>
    <mergeCell ref="H6: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3"/>
  <sheetViews>
    <sheetView zoomScale="76" zoomScaleNormal="76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15" sqref="D15"/>
    </sheetView>
  </sheetViews>
  <sheetFormatPr defaultRowHeight="21" customHeight="1" x14ac:dyDescent="0.2"/>
  <cols>
    <col min="2" max="2" width="9.7109375" customWidth="1"/>
    <col min="3" max="3" width="22.42578125" bestFit="1" customWidth="1"/>
    <col min="4" max="4" width="27.5703125" customWidth="1"/>
    <col min="5" max="5" width="25.5703125" bestFit="1" customWidth="1"/>
    <col min="6" max="7" width="17.85546875" bestFit="1" customWidth="1"/>
    <col min="8" max="8" width="12.42578125" customWidth="1"/>
    <col min="9" max="9" width="12.140625" style="112" bestFit="1" customWidth="1"/>
    <col min="10" max="10" width="23.28515625" bestFit="1" customWidth="1"/>
    <col min="11" max="11" width="15.7109375" customWidth="1"/>
    <col min="12" max="12" width="13.28515625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6"/>
      <c r="J1" s="17"/>
      <c r="K1" s="18"/>
      <c r="L1" s="18"/>
      <c r="M1" s="18"/>
    </row>
    <row r="2" spans="1:14" ht="15" customHeight="1" x14ac:dyDescent="0.2">
      <c r="A2" s="19" t="s">
        <v>67</v>
      </c>
      <c r="B2" s="2"/>
      <c r="C2" s="19"/>
      <c r="D2" s="19"/>
      <c r="E2" s="15"/>
      <c r="F2" s="15"/>
      <c r="G2" s="15"/>
      <c r="H2" s="8"/>
      <c r="I2" s="115"/>
      <c r="J2" s="20"/>
      <c r="K2" s="21"/>
      <c r="L2" s="21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61" t="s">
        <v>6</v>
      </c>
      <c r="J3" s="161"/>
      <c r="K3" s="123">
        <f>SUM(K8:K13)</f>
        <v>213.98411221641737</v>
      </c>
      <c r="L3" s="21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61" t="s">
        <v>11</v>
      </c>
      <c r="J4" s="161"/>
      <c r="K4" s="23">
        <f>K3*0.1</f>
        <v>21.398411221641737</v>
      </c>
      <c r="L4" s="21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62" t="s">
        <v>12</v>
      </c>
      <c r="J5" s="162"/>
      <c r="K5" s="24">
        <f>SUM(K3:K4)</f>
        <v>235.38252343805911</v>
      </c>
      <c r="L5" s="21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4"/>
      <c r="J6" s="30"/>
      <c r="K6" s="121">
        <v>1.3973</v>
      </c>
      <c r="L6" s="31"/>
      <c r="M6" s="31"/>
    </row>
    <row r="7" spans="1:14" ht="27.2" customHeight="1" x14ac:dyDescent="0.2">
      <c r="A7" s="109" t="s">
        <v>14</v>
      </c>
      <c r="B7" s="109" t="s">
        <v>15</v>
      </c>
      <c r="C7" s="80" t="s">
        <v>16</v>
      </c>
      <c r="D7" s="109" t="s">
        <v>56</v>
      </c>
      <c r="E7" s="109" t="s">
        <v>17</v>
      </c>
      <c r="F7" s="109" t="s">
        <v>18</v>
      </c>
      <c r="G7" s="109" t="s">
        <v>19</v>
      </c>
      <c r="H7" s="32" t="s">
        <v>20</v>
      </c>
      <c r="I7" s="113" t="s">
        <v>21</v>
      </c>
      <c r="J7" s="33" t="s">
        <v>22</v>
      </c>
      <c r="K7" s="34" t="s">
        <v>23</v>
      </c>
      <c r="L7" s="35" t="s">
        <v>36</v>
      </c>
      <c r="M7" s="35" t="s">
        <v>24</v>
      </c>
      <c r="N7" s="35" t="s">
        <v>1</v>
      </c>
    </row>
    <row r="8" spans="1:14" ht="38.25" customHeight="1" x14ac:dyDescent="0.2">
      <c r="A8" s="130">
        <v>1</v>
      </c>
      <c r="B8" s="126" t="s">
        <v>89</v>
      </c>
      <c r="C8" s="140" t="s">
        <v>93</v>
      </c>
      <c r="D8" s="140" t="s">
        <v>96</v>
      </c>
      <c r="E8" s="126" t="s">
        <v>100</v>
      </c>
      <c r="F8" s="126" t="s">
        <v>103</v>
      </c>
      <c r="G8" s="140">
        <v>1009032663</v>
      </c>
      <c r="H8" s="156" t="s">
        <v>112</v>
      </c>
      <c r="I8" s="157">
        <v>43894</v>
      </c>
      <c r="J8" s="131" t="s">
        <v>117</v>
      </c>
      <c r="K8" s="131">
        <f>L8/$K$6</f>
        <v>57.253274171616688</v>
      </c>
      <c r="L8" s="142">
        <v>80</v>
      </c>
      <c r="M8" s="140" t="s">
        <v>114</v>
      </c>
      <c r="N8" s="125"/>
    </row>
    <row r="9" spans="1:14" ht="38.25" customHeight="1" x14ac:dyDescent="0.2">
      <c r="A9" s="130">
        <v>2</v>
      </c>
      <c r="B9" s="126" t="s">
        <v>90</v>
      </c>
      <c r="C9" s="140" t="s">
        <v>93</v>
      </c>
      <c r="D9" s="140" t="s">
        <v>97</v>
      </c>
      <c r="E9" s="126" t="s">
        <v>101</v>
      </c>
      <c r="F9" s="126" t="s">
        <v>104</v>
      </c>
      <c r="G9" s="140" t="s">
        <v>108</v>
      </c>
      <c r="H9" s="156" t="s">
        <v>112</v>
      </c>
      <c r="I9" s="157">
        <v>43896</v>
      </c>
      <c r="J9" s="131" t="s">
        <v>117</v>
      </c>
      <c r="K9" s="131">
        <f t="shared" ref="K9:K10" si="0">L9/$K$6</f>
        <v>22.901309668646675</v>
      </c>
      <c r="L9" s="142">
        <v>32</v>
      </c>
      <c r="M9" s="140" t="s">
        <v>114</v>
      </c>
      <c r="N9" s="125"/>
    </row>
    <row r="10" spans="1:14" ht="38.25" customHeight="1" x14ac:dyDescent="0.2">
      <c r="A10" s="130">
        <v>3</v>
      </c>
      <c r="B10" s="126" t="s">
        <v>91</v>
      </c>
      <c r="C10" s="140" t="s">
        <v>93</v>
      </c>
      <c r="D10" s="140" t="s">
        <v>98</v>
      </c>
      <c r="E10" s="126" t="s">
        <v>101</v>
      </c>
      <c r="F10" s="126" t="s">
        <v>105</v>
      </c>
      <c r="G10" s="140" t="s">
        <v>109</v>
      </c>
      <c r="H10" s="156" t="s">
        <v>112</v>
      </c>
      <c r="I10" s="157">
        <v>43896</v>
      </c>
      <c r="J10" s="131" t="s">
        <v>117</v>
      </c>
      <c r="K10" s="131">
        <f t="shared" si="0"/>
        <v>19.322980032920633</v>
      </c>
      <c r="L10" s="142">
        <v>27</v>
      </c>
      <c r="M10" s="140" t="s">
        <v>114</v>
      </c>
      <c r="N10" s="125"/>
    </row>
    <row r="11" spans="1:14" ht="38.25" customHeight="1" x14ac:dyDescent="0.2">
      <c r="A11" s="130">
        <v>4</v>
      </c>
      <c r="B11" s="126" t="s">
        <v>92</v>
      </c>
      <c r="C11" s="140" t="s">
        <v>94</v>
      </c>
      <c r="D11" s="140" t="s">
        <v>96</v>
      </c>
      <c r="E11" s="126" t="s">
        <v>100</v>
      </c>
      <c r="F11" s="126" t="s">
        <v>106</v>
      </c>
      <c r="G11" s="156" t="s">
        <v>110</v>
      </c>
      <c r="H11" s="156" t="s">
        <v>112</v>
      </c>
      <c r="I11" s="157">
        <v>43894</v>
      </c>
      <c r="J11" s="131" t="s">
        <v>117</v>
      </c>
      <c r="K11" s="131">
        <f t="shared" ref="K11" si="1">L11/$K$6</f>
        <v>57.253274171616688</v>
      </c>
      <c r="L11" s="142">
        <v>80</v>
      </c>
      <c r="M11" s="140" t="s">
        <v>114</v>
      </c>
      <c r="N11" s="125"/>
    </row>
    <row r="12" spans="1:14" ht="38.25" customHeight="1" x14ac:dyDescent="0.2">
      <c r="A12" s="130">
        <v>5</v>
      </c>
      <c r="B12" s="126" t="s">
        <v>122</v>
      </c>
      <c r="C12" s="156" t="s">
        <v>95</v>
      </c>
      <c r="D12" s="155" t="s">
        <v>123</v>
      </c>
      <c r="E12" s="155" t="s">
        <v>124</v>
      </c>
      <c r="F12" s="155" t="s">
        <v>125</v>
      </c>
      <c r="G12" s="155">
        <v>12326186</v>
      </c>
      <c r="H12" s="156" t="s">
        <v>112</v>
      </c>
      <c r="I12" s="157">
        <v>43861</v>
      </c>
      <c r="J12" s="131" t="s">
        <v>117</v>
      </c>
      <c r="K12" s="131">
        <f t="shared" ref="K12" si="2">L12/$K$6</f>
        <v>57.253274171616688</v>
      </c>
      <c r="L12" s="142">
        <v>80</v>
      </c>
      <c r="M12" s="140" t="s">
        <v>114</v>
      </c>
      <c r="N12" s="125"/>
    </row>
    <row r="13" spans="1:14" ht="38.25" customHeight="1" x14ac:dyDescent="0.2">
      <c r="A13" s="130">
        <v>6</v>
      </c>
      <c r="B13" s="126">
        <v>2217</v>
      </c>
      <c r="C13" s="156" t="s">
        <v>95</v>
      </c>
      <c r="D13" s="155" t="s">
        <v>99</v>
      </c>
      <c r="E13" s="155" t="s">
        <v>102</v>
      </c>
      <c r="F13" s="155" t="s">
        <v>107</v>
      </c>
      <c r="G13" s="155" t="s">
        <v>111</v>
      </c>
      <c r="H13" s="140" t="s">
        <v>113</v>
      </c>
      <c r="I13" s="157">
        <v>43920</v>
      </c>
      <c r="J13" s="131" t="s">
        <v>57</v>
      </c>
      <c r="K13" s="131">
        <f t="shared" ref="K13" si="3">L13/$K$6</f>
        <v>0</v>
      </c>
      <c r="L13" s="142">
        <v>0</v>
      </c>
      <c r="M13" s="140" t="s">
        <v>115</v>
      </c>
      <c r="N13" s="125" t="s">
        <v>116</v>
      </c>
    </row>
  </sheetData>
  <mergeCells count="3">
    <mergeCell ref="I3:J3"/>
    <mergeCell ref="I4:J4"/>
    <mergeCell ref="I5:J5"/>
  </mergeCells>
  <printOptions horizontalCentered="1"/>
  <pageMargins left="0.45" right="0.45" top="0.75" bottom="0.75" header="0.3" footer="0.3"/>
  <pageSetup paperSize="9" scale="69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"/>
  <sheetViews>
    <sheetView workbookViewId="0">
      <selection activeCell="E19" sqref="E19"/>
    </sheetView>
  </sheetViews>
  <sheetFormatPr defaultRowHeight="18" customHeight="1" x14ac:dyDescent="0.2"/>
  <cols>
    <col min="1" max="1" width="4.5703125" customWidth="1"/>
    <col min="2" max="3" width="21.5703125" style="51" customWidth="1"/>
    <col min="4" max="4" width="22.85546875" bestFit="1" customWidth="1"/>
    <col min="5" max="5" width="29.5703125" style="63" bestFit="1" customWidth="1"/>
    <col min="6" max="6" width="14.140625" bestFit="1" customWidth="1"/>
    <col min="7" max="7" width="12.85546875" style="63" bestFit="1" customWidth="1"/>
    <col min="8" max="8" width="16.42578125" bestFit="1" customWidth="1"/>
    <col min="9" max="9" width="12" bestFit="1" customWidth="1"/>
    <col min="10" max="10" width="16" style="53" bestFit="1" customWidth="1"/>
    <col min="11" max="11" width="14.42578125" bestFit="1" customWidth="1"/>
    <col min="12" max="12" width="13.7109375" style="58" bestFit="1" customWidth="1"/>
    <col min="13" max="13" width="34.28515625" customWidth="1"/>
  </cols>
  <sheetData>
    <row r="1" spans="1:13" ht="18" customHeight="1" x14ac:dyDescent="0.35">
      <c r="A1" s="16" t="s">
        <v>59</v>
      </c>
      <c r="B1" s="47"/>
      <c r="C1" s="47"/>
      <c r="D1" s="6"/>
      <c r="E1" s="111"/>
      <c r="F1" s="6"/>
      <c r="G1" s="61"/>
      <c r="H1" s="7"/>
      <c r="I1" s="7"/>
      <c r="J1" s="52"/>
      <c r="K1" s="7"/>
      <c r="L1" s="54"/>
    </row>
    <row r="2" spans="1:13" ht="18" customHeight="1" x14ac:dyDescent="0.2">
      <c r="A2" s="19" t="s">
        <v>66</v>
      </c>
      <c r="B2" s="48"/>
      <c r="C2" s="48"/>
      <c r="D2" s="19"/>
      <c r="E2" s="111"/>
      <c r="F2" s="8"/>
      <c r="G2" s="13"/>
      <c r="H2" s="8"/>
      <c r="I2" s="8"/>
      <c r="J2" s="52"/>
      <c r="K2" s="7"/>
      <c r="L2" s="54"/>
    </row>
    <row r="3" spans="1:13" ht="18" customHeight="1" x14ac:dyDescent="0.2">
      <c r="A3" s="36"/>
      <c r="B3" s="49"/>
      <c r="C3" s="49"/>
      <c r="D3" s="36"/>
      <c r="E3" s="110"/>
      <c r="F3" s="36"/>
      <c r="G3" s="62"/>
      <c r="H3" s="37"/>
      <c r="I3" s="159" t="s">
        <v>26</v>
      </c>
      <c r="J3" s="159"/>
      <c r="K3" s="159"/>
      <c r="L3" s="55">
        <f>SUM(L8:L8)</f>
        <v>0</v>
      </c>
    </row>
    <row r="4" spans="1:13" ht="18" customHeight="1" x14ac:dyDescent="0.2">
      <c r="A4" s="36"/>
      <c r="B4" s="49"/>
      <c r="C4" s="49"/>
      <c r="D4" s="36"/>
      <c r="E4" s="110"/>
      <c r="F4" s="36"/>
      <c r="G4" s="62"/>
      <c r="H4" s="37"/>
      <c r="I4" s="159" t="s">
        <v>27</v>
      </c>
      <c r="J4" s="159"/>
      <c r="K4" s="159"/>
      <c r="L4" s="55">
        <f>5%*L3</f>
        <v>0</v>
      </c>
    </row>
    <row r="5" spans="1:13" ht="18" customHeight="1" x14ac:dyDescent="0.2">
      <c r="A5" s="36"/>
      <c r="B5" s="49"/>
      <c r="C5" s="49"/>
      <c r="D5" s="36"/>
      <c r="E5" s="110"/>
      <c r="F5" s="36"/>
      <c r="G5" s="62"/>
      <c r="H5" s="37"/>
      <c r="I5" s="159" t="s">
        <v>28</v>
      </c>
      <c r="J5" s="159"/>
      <c r="K5" s="159"/>
      <c r="L5" s="55">
        <f>(L3+L4)*10%</f>
        <v>0</v>
      </c>
    </row>
    <row r="6" spans="1:13" ht="15.75" x14ac:dyDescent="0.2">
      <c r="A6" s="36"/>
      <c r="B6" s="49"/>
      <c r="C6" s="49"/>
      <c r="D6" s="36"/>
      <c r="E6" s="110"/>
      <c r="F6" s="36"/>
      <c r="G6" s="62"/>
      <c r="H6" s="37"/>
      <c r="I6" s="160" t="s">
        <v>29</v>
      </c>
      <c r="J6" s="160"/>
      <c r="K6" s="160"/>
      <c r="L6" s="56">
        <f>SUM(L3:L5)</f>
        <v>0</v>
      </c>
    </row>
    <row r="7" spans="1:13" ht="12.75" x14ac:dyDescent="0.2">
      <c r="A7" s="38" t="s">
        <v>14</v>
      </c>
      <c r="B7" s="50" t="s">
        <v>62</v>
      </c>
      <c r="C7" s="50" t="s">
        <v>58</v>
      </c>
      <c r="D7" s="38" t="s">
        <v>16</v>
      </c>
      <c r="E7" s="32" t="s">
        <v>56</v>
      </c>
      <c r="F7" s="38" t="s">
        <v>17</v>
      </c>
      <c r="G7" s="32" t="s">
        <v>18</v>
      </c>
      <c r="H7" s="32" t="s">
        <v>19</v>
      </c>
      <c r="I7" s="38" t="s">
        <v>60</v>
      </c>
      <c r="J7" s="39" t="s">
        <v>61</v>
      </c>
      <c r="K7" s="39" t="s">
        <v>31</v>
      </c>
      <c r="L7" s="57" t="s">
        <v>32</v>
      </c>
      <c r="M7" s="35" t="s">
        <v>1</v>
      </c>
    </row>
    <row r="8" spans="1:13" ht="18" customHeight="1" x14ac:dyDescent="0.25">
      <c r="A8" s="133">
        <v>1</v>
      </c>
      <c r="B8" s="132" t="s">
        <v>57</v>
      </c>
      <c r="C8" s="132" t="s">
        <v>57</v>
      </c>
      <c r="D8" s="132" t="s">
        <v>57</v>
      </c>
      <c r="E8" s="132" t="s">
        <v>57</v>
      </c>
      <c r="F8" s="132" t="s">
        <v>57</v>
      </c>
      <c r="G8" s="132" t="s">
        <v>57</v>
      </c>
      <c r="H8" s="132" t="s">
        <v>57</v>
      </c>
      <c r="I8" s="132" t="s">
        <v>57</v>
      </c>
      <c r="J8" s="132" t="s">
        <v>57</v>
      </c>
      <c r="K8" s="132" t="s">
        <v>57</v>
      </c>
      <c r="L8" s="132" t="s">
        <v>57</v>
      </c>
      <c r="M8" s="132" t="s">
        <v>57</v>
      </c>
    </row>
  </sheetData>
  <mergeCells count="4">
    <mergeCell ref="I3:K3"/>
    <mergeCell ref="I4:K4"/>
    <mergeCell ref="I5:K5"/>
    <mergeCell ref="I6:K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="85" zoomScaleNormal="85" zoomScaleSheetLayoutView="78" workbookViewId="0">
      <pane xSplit="3" ySplit="4" topLeftCell="D5" activePane="bottomRight" state="frozen"/>
      <selection pane="topRight" activeCell="D1" sqref="D1"/>
      <selection pane="bottomLeft" activeCell="A7" sqref="A7"/>
      <selection pane="bottomRight" activeCell="C20" sqref="C20"/>
    </sheetView>
  </sheetViews>
  <sheetFormatPr defaultColWidth="9.140625" defaultRowHeight="15" x14ac:dyDescent="0.25"/>
  <cols>
    <col min="1" max="1" width="9.140625" style="106"/>
    <col min="2" max="2" width="15.7109375" style="106" customWidth="1"/>
    <col min="3" max="3" width="42.7109375" style="106" customWidth="1"/>
    <col min="4" max="4" width="24.5703125" style="106" customWidth="1"/>
    <col min="5" max="5" width="18.85546875" style="106" customWidth="1"/>
    <col min="6" max="6" width="13" style="106" customWidth="1"/>
    <col min="7" max="7" width="17.85546875" style="106" customWidth="1"/>
    <col min="8" max="9" width="12.5703125" style="107" bestFit="1" customWidth="1"/>
    <col min="10" max="10" width="17.7109375" style="107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SUM(J5:J5)</f>
        <v>0</v>
      </c>
    </row>
    <row r="2" spans="1:15" ht="15.95" customHeight="1" x14ac:dyDescent="0.3">
      <c r="A2" s="19" t="s">
        <v>68</v>
      </c>
      <c r="B2" s="84"/>
      <c r="C2" s="84"/>
      <c r="D2" s="84"/>
      <c r="E2" s="84"/>
      <c r="F2" s="84"/>
      <c r="G2" s="85"/>
      <c r="H2" s="89">
        <v>4.2085999999999997</v>
      </c>
      <c r="I2" s="89"/>
      <c r="J2" s="89">
        <v>1.3973</v>
      </c>
    </row>
    <row r="3" spans="1:15" s="88" customFormat="1" ht="15.75" x14ac:dyDescent="0.25">
      <c r="A3" s="87"/>
      <c r="B3" s="87"/>
      <c r="G3" s="89">
        <v>2020</v>
      </c>
      <c r="H3" s="89"/>
      <c r="I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88</v>
      </c>
      <c r="H4" s="91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</row>
    <row r="5" spans="1:15" s="83" customFormat="1" ht="51.95" customHeight="1" x14ac:dyDescent="0.2">
      <c r="A5" s="134">
        <v>1</v>
      </c>
      <c r="B5" s="139" t="s">
        <v>57</v>
      </c>
      <c r="C5" s="93" t="s">
        <v>57</v>
      </c>
      <c r="D5" s="136" t="s">
        <v>57</v>
      </c>
      <c r="E5" s="135" t="s">
        <v>57</v>
      </c>
      <c r="F5" s="137" t="s">
        <v>57</v>
      </c>
      <c r="G5" s="135" t="s">
        <v>57</v>
      </c>
      <c r="H5" s="135" t="s">
        <v>57</v>
      </c>
      <c r="I5" s="95" t="s">
        <v>57</v>
      </c>
      <c r="J5" s="138">
        <v>0</v>
      </c>
      <c r="K5" s="94" t="s">
        <v>57</v>
      </c>
      <c r="L5" s="94" t="s">
        <v>57</v>
      </c>
      <c r="M5" s="124" t="s">
        <v>57</v>
      </c>
    </row>
    <row r="6" spans="1:15" s="83" customFormat="1" ht="21" x14ac:dyDescent="0.2">
      <c r="A6" s="96"/>
      <c r="B6" s="97"/>
      <c r="C6" s="97"/>
      <c r="D6" s="97"/>
      <c r="E6" s="97"/>
      <c r="F6" s="97"/>
      <c r="G6" s="98" t="s">
        <v>54</v>
      </c>
      <c r="H6" s="99">
        <f>SUM(H5:H5)</f>
        <v>0</v>
      </c>
      <c r="I6" s="99">
        <f>SUM(I5:I5)</f>
        <v>0</v>
      </c>
      <c r="J6" s="100">
        <f>SUM(J5:J5)</f>
        <v>0</v>
      </c>
      <c r="K6" s="94"/>
      <c r="L6" s="94"/>
      <c r="M6" s="94"/>
    </row>
    <row r="7" spans="1:15" s="83" customFormat="1" x14ac:dyDescent="0.2">
      <c r="A7" s="101"/>
      <c r="B7" s="101"/>
      <c r="C7" s="102"/>
      <c r="D7" s="101"/>
      <c r="E7" s="101"/>
      <c r="F7" s="103"/>
      <c r="G7" s="104"/>
      <c r="H7" s="105"/>
      <c r="I7" s="105"/>
      <c r="J7" s="105"/>
    </row>
    <row r="8" spans="1:15" s="108" customFormat="1" x14ac:dyDescent="0.25">
      <c r="A8" s="106"/>
      <c r="B8" s="106"/>
      <c r="C8" s="106"/>
      <c r="D8" s="106"/>
      <c r="E8" s="106"/>
      <c r="F8" s="106"/>
      <c r="G8" s="106"/>
      <c r="H8" s="107"/>
      <c r="I8" s="107"/>
      <c r="J8" s="107"/>
      <c r="K8" s="86"/>
      <c r="L8" s="86"/>
      <c r="M8" s="86"/>
      <c r="N8" s="86"/>
      <c r="O8" s="86"/>
    </row>
    <row r="25" spans="8:10" x14ac:dyDescent="0.25">
      <c r="H25" s="107" t="s">
        <v>55</v>
      </c>
      <c r="I25" s="107" t="s">
        <v>55</v>
      </c>
      <c r="J25" s="107" t="s">
        <v>55</v>
      </c>
    </row>
  </sheetData>
  <autoFilter ref="A4:J8">
    <sortState ref="A7:P46">
      <sortCondition ref="B6:B46"/>
    </sortState>
  </autoFilter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"/>
  <sheetViews>
    <sheetView tabSelected="1" zoomScaleNormal="100" zoomScaleSheetLayoutView="100" workbookViewId="0">
      <pane xSplit="3" ySplit="6" topLeftCell="F7" activePane="bottomRight" state="frozenSplit"/>
      <selection pane="topRight" activeCell="D1" sqref="D1"/>
      <selection pane="bottomLeft" activeCell="A11" sqref="A11"/>
      <selection pane="bottomRight" activeCell="G4" sqref="G4"/>
    </sheetView>
  </sheetViews>
  <sheetFormatPr defaultColWidth="9.140625" defaultRowHeight="15" x14ac:dyDescent="0.2"/>
  <cols>
    <col min="1" max="1" width="9.140625" style="71"/>
    <col min="2" max="2" width="10.140625" style="72" bestFit="1" customWidth="1"/>
    <col min="3" max="3" width="33.85546875" style="73" bestFit="1" customWidth="1"/>
    <col min="4" max="4" width="21" style="73" bestFit="1" customWidth="1"/>
    <col min="5" max="5" width="21" style="73" customWidth="1"/>
    <col min="6" max="7" width="11.5703125" style="71" customWidth="1"/>
    <col min="8" max="8" width="84.42578125" style="73" bestFit="1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69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SUMPRODUCT(G7*F7+G8*F8+G9*F9+G10*F10+G11*F11+G12*F12)</f>
        <v>718.57</v>
      </c>
      <c r="H3" s="122"/>
    </row>
    <row r="4" spans="1:8" x14ac:dyDescent="0.2">
      <c r="F4" s="74" t="s">
        <v>2</v>
      </c>
      <c r="G4" s="75">
        <f>G3*0.1</f>
        <v>71.857000000000014</v>
      </c>
    </row>
    <row r="5" spans="1:8" x14ac:dyDescent="0.2">
      <c r="F5" s="76" t="s">
        <v>7</v>
      </c>
      <c r="G5" s="77">
        <f>SUM(G3:G4)</f>
        <v>790.42700000000002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ht="25.5" x14ac:dyDescent="0.2">
      <c r="A7" s="146">
        <v>1</v>
      </c>
      <c r="B7" s="147">
        <v>43910</v>
      </c>
      <c r="C7" s="150" t="s">
        <v>71</v>
      </c>
      <c r="D7" s="153" t="s">
        <v>77</v>
      </c>
      <c r="E7" s="153" t="s">
        <v>77</v>
      </c>
      <c r="F7" s="153">
        <v>2</v>
      </c>
      <c r="G7" s="141">
        <v>40</v>
      </c>
      <c r="H7" s="151" t="s">
        <v>83</v>
      </c>
    </row>
    <row r="8" spans="1:8" x14ac:dyDescent="0.2">
      <c r="A8" s="146">
        <v>2</v>
      </c>
      <c r="B8" s="147">
        <v>43910</v>
      </c>
      <c r="C8" s="150" t="s">
        <v>72</v>
      </c>
      <c r="D8" s="153" t="s">
        <v>78</v>
      </c>
      <c r="E8" s="153" t="s">
        <v>78</v>
      </c>
      <c r="F8" s="153">
        <v>1</v>
      </c>
      <c r="G8" s="141">
        <v>101.46</v>
      </c>
      <c r="H8" s="150" t="s">
        <v>84</v>
      </c>
    </row>
    <row r="9" spans="1:8" x14ac:dyDescent="0.2">
      <c r="A9" s="146">
        <v>3</v>
      </c>
      <c r="B9" s="147">
        <v>43910</v>
      </c>
      <c r="C9" s="150" t="s">
        <v>73</v>
      </c>
      <c r="D9" s="153" t="s">
        <v>79</v>
      </c>
      <c r="E9" s="153" t="s">
        <v>79</v>
      </c>
      <c r="F9" s="153">
        <v>1</v>
      </c>
      <c r="G9" s="141">
        <v>8.76</v>
      </c>
      <c r="H9" s="150" t="s">
        <v>85</v>
      </c>
    </row>
    <row r="10" spans="1:8" x14ac:dyDescent="0.2">
      <c r="A10" s="148">
        <v>4</v>
      </c>
      <c r="B10" s="149">
        <v>43910</v>
      </c>
      <c r="C10" s="152" t="s">
        <v>74</v>
      </c>
      <c r="D10" s="148" t="s">
        <v>80</v>
      </c>
      <c r="E10" s="148" t="s">
        <v>80</v>
      </c>
      <c r="F10" s="148">
        <v>2</v>
      </c>
      <c r="G10" s="141">
        <v>154.4</v>
      </c>
      <c r="H10" s="152" t="s">
        <v>126</v>
      </c>
    </row>
    <row r="11" spans="1:8" x14ac:dyDescent="0.2">
      <c r="A11" s="146">
        <v>5</v>
      </c>
      <c r="B11" s="147">
        <v>43914</v>
      </c>
      <c r="C11" s="150" t="s">
        <v>75</v>
      </c>
      <c r="D11" s="153" t="s">
        <v>81</v>
      </c>
      <c r="E11" s="153" t="s">
        <v>81</v>
      </c>
      <c r="F11" s="153">
        <v>3</v>
      </c>
      <c r="G11" s="141">
        <v>13.4</v>
      </c>
      <c r="H11" s="150" t="s">
        <v>86</v>
      </c>
    </row>
    <row r="12" spans="1:8" x14ac:dyDescent="0.2">
      <c r="A12" s="146">
        <v>6</v>
      </c>
      <c r="B12" s="147">
        <v>43921</v>
      </c>
      <c r="C12" s="150" t="s">
        <v>76</v>
      </c>
      <c r="D12" s="153" t="s">
        <v>82</v>
      </c>
      <c r="E12" s="153" t="s">
        <v>82</v>
      </c>
      <c r="F12" s="153">
        <v>1</v>
      </c>
      <c r="G12" s="141">
        <v>179.35</v>
      </c>
      <c r="H12" s="150" t="s">
        <v>87</v>
      </c>
    </row>
  </sheetData>
  <autoFilter ref="A6:H6"/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8"/>
  <sheetViews>
    <sheetView topLeftCell="A3" zoomScale="84" zoomScaleNormal="84" zoomScaleSheetLayoutView="100" workbookViewId="0">
      <selection activeCell="C51" sqref="C51:C52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70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61" t="s">
        <v>6</v>
      </c>
      <c r="E3" s="161"/>
      <c r="F3" s="23">
        <f>SUM(F8:F8)</f>
        <v>0</v>
      </c>
      <c r="G3" s="11"/>
    </row>
    <row r="4" spans="1:8" ht="15" x14ac:dyDescent="0.25">
      <c r="A4" s="4"/>
      <c r="B4" s="22"/>
      <c r="C4" s="11"/>
      <c r="D4" s="161" t="s">
        <v>11</v>
      </c>
      <c r="E4" s="161"/>
      <c r="F4" s="23">
        <f>F3*0.1</f>
        <v>0</v>
      </c>
      <c r="G4" s="11"/>
    </row>
    <row r="5" spans="1:8" ht="15.75" x14ac:dyDescent="0.25">
      <c r="A5" s="4"/>
      <c r="B5" s="22"/>
      <c r="C5" s="11"/>
      <c r="D5" s="162" t="s">
        <v>34</v>
      </c>
      <c r="E5" s="162"/>
      <c r="F5" s="24">
        <f>SUM(F3:F4)</f>
        <v>0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21">
        <v>1.3973</v>
      </c>
      <c r="G6" s="28"/>
    </row>
    <row r="7" spans="1:8" x14ac:dyDescent="0.2">
      <c r="A7" s="118" t="s">
        <v>14</v>
      </c>
      <c r="B7" s="118" t="s">
        <v>0</v>
      </c>
      <c r="C7" s="109" t="s">
        <v>35</v>
      </c>
      <c r="D7" s="118" t="s">
        <v>8</v>
      </c>
      <c r="E7" s="119" t="s">
        <v>36</v>
      </c>
      <c r="F7" s="120" t="s">
        <v>37</v>
      </c>
      <c r="G7" s="118" t="s">
        <v>1</v>
      </c>
      <c r="H7" s="118" t="s">
        <v>44</v>
      </c>
    </row>
    <row r="8" spans="1:8" s="59" customFormat="1" ht="15" x14ac:dyDescent="0.2">
      <c r="A8" s="127">
        <v>1</v>
      </c>
      <c r="B8" s="79" t="s">
        <v>57</v>
      </c>
      <c r="C8" s="143" t="s">
        <v>57</v>
      </c>
      <c r="D8" s="154" t="s">
        <v>57</v>
      </c>
      <c r="E8" s="128" t="e">
        <f>+F8*$F$6</f>
        <v>#VALUE!</v>
      </c>
      <c r="F8" s="144" t="s">
        <v>57</v>
      </c>
      <c r="G8" s="145" t="s">
        <v>57</v>
      </c>
      <c r="H8" s="117" t="s">
        <v>57</v>
      </c>
    </row>
  </sheetData>
  <autoFilter ref="A7:H8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Summary</vt:lpstr>
      <vt:lpstr>Internal</vt:lpstr>
      <vt:lpstr>External</vt:lpstr>
      <vt:lpstr>PM</vt:lpstr>
      <vt:lpstr>SENAI_</vt:lpstr>
      <vt:lpstr>Parts</vt:lpstr>
      <vt:lpstr>Others</vt:lpstr>
      <vt:lpstr>External!Print_Area</vt:lpstr>
      <vt:lpstr>Parts!Print_Area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Rasidah Binte Bidin</cp:lastModifiedBy>
  <cp:lastPrinted>2016-07-12T07:51:28Z</cp:lastPrinted>
  <dcterms:created xsi:type="dcterms:W3CDTF">2012-12-19T08:34:14Z</dcterms:created>
  <dcterms:modified xsi:type="dcterms:W3CDTF">2020-04-27T08:11:10Z</dcterms:modified>
</cp:coreProperties>
</file>