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O\2020\PO tracker\"/>
    </mc:Choice>
  </mc:AlternateContent>
  <xr:revisionPtr revIDLastSave="0" documentId="13_ncr:1_{E28766F4-3EEC-4E38-9AAA-F7F718F97881}" xr6:coauthVersionLast="44" xr6:coauthVersionMax="44" xr10:uidLastSave="{00000000-0000-0000-0000-000000000000}"/>
  <bookViews>
    <workbookView xWindow="-120" yWindow="-120" windowWidth="20730" windowHeight="11160" xr2:uid="{CE076554-A435-4462-B117-A7481F72E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2" i="1" l="1"/>
  <c r="N11" i="1"/>
  <c r="H11" i="1"/>
  <c r="E11" i="1"/>
  <c r="C11" i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sharedStrings.xml><?xml version="1.0" encoding="utf-8"?>
<sst xmlns="http://schemas.openxmlformats.org/spreadsheetml/2006/main" count="26" uniqueCount="26">
  <si>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</si>
  <si>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</si>
  <si>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</si>
  <si>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</si>
  <si>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</si>
  <si>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</si>
  <si>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</si>
  <si>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</si>
  <si>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</si>
  <si>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</si>
  <si>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</si>
  <si>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</si>
  <si>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</si>
  <si>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</si>
  <si>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</si>
  <si>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Flex</t>
  </si>
  <si>
    <t>Calibration $ to Venture</t>
  </si>
  <si>
    <t>Calibration $ to Supplier directly</t>
  </si>
  <si>
    <t>To include autopack</t>
  </si>
  <si>
    <t>Calibration $ to CEI PCBA</t>
  </si>
  <si>
    <t>Calibration $ to Flex PCBA</t>
  </si>
  <si>
    <t>Calibration $ to Venture PCBA</t>
  </si>
  <si>
    <t>Total accrual in 2019</t>
  </si>
  <si>
    <t>Calibration contract (Calibration) estimated</t>
  </si>
  <si>
    <t>Calibration contract (GTS) estimated</t>
  </si>
  <si>
    <t>Calibration from other vendors estimated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</si>
</sst>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tabSelected="1" zoomScaleNormal="100" workbookViewId="0">
      <selection activeCell="A10" sqref="A10"/>
    </sheetView>
  </sheetViews>
  <sheetFormatPr defaultRowHeight="15" x14ac:dyDescent="0.25"/>
  <cols>
    <col min="1" max="1" width="40.42578125" customWidth="1"/>
    <col min="2" max="13" width="12.7109375" customWidth="1"/>
    <col min="14" max="14" width="12.5703125" bestFit="1" customWidth="1"/>
  </cols>
  <sheetData>
    <row r="1" spans="1:15" x14ac:dyDescent="0.25">
      <c r="F1" s="5" t="s">
        <v>18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  <row r="3" spans="1:15" hidden="1" x14ac:dyDescent="0.25">
      <c r="A3" s="6" t="s">
        <v>14</v>
      </c>
      <c r="B3" s="4"/>
      <c r="C3" s="4"/>
      <c r="D3" s="4"/>
      <c r="E3" s="4"/>
      <c r="F3" s="4"/>
      <c r="G3" s="3">
        <v>590.94000000000005</v>
      </c>
      <c r="H3" s="4"/>
      <c r="I3" s="4"/>
      <c r="J3" s="4"/>
      <c r="K3" s="4"/>
      <c r="L3" s="4"/>
      <c r="M3" s="4"/>
      <c r="N3" s="4">
        <f t="shared" ref="N3:N9" si="0">SUM(B3:M3)</f>
        <v>590.94000000000005</v>
      </c>
      <c r="O3" s="8"/>
    </row>
    <row r="4" spans="1:15" hidden="1" x14ac:dyDescent="0.25">
      <c r="A4" s="6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  <c r="L4" s="3">
        <v>3488.93</v>
      </c>
      <c r="M4" s="4"/>
      <c r="N4" s="4"/>
      <c r="O4" s="8"/>
    </row>
    <row r="5" spans="1:15" hidden="1" x14ac:dyDescent="0.25">
      <c r="A5" s="6" t="s">
        <v>15</v>
      </c>
      <c r="B5" s="3">
        <f>577.2*1.05+538.35</f>
        <v>1144.4100000000001</v>
      </c>
      <c r="C5" s="3">
        <f>705.53*1.05+565.48</f>
        <v>1306.2865000000002</v>
      </c>
      <c r="D5" s="3">
        <f>563.1*1.05+209.74</f>
        <v>800.995</v>
      </c>
      <c r="E5" s="3">
        <f>873.7*1.05+478.05</f>
        <v>1395.4350000000002</v>
      </c>
      <c r="F5" s="3">
        <f>435.82*1.05+176.6+1209.72*1.05</f>
        <v>1904.4170000000001</v>
      </c>
      <c r="G5" s="3">
        <f>765.1*1.05+289.39+126.32</f>
        <v>1219.0649999999998</v>
      </c>
      <c r="H5" s="3">
        <f>1187.61*1.05+288.21</f>
        <v>1535.2004999999999</v>
      </c>
      <c r="I5" s="3">
        <f>141.94*1.05+2003.4</f>
        <v>2152.4369999999999</v>
      </c>
      <c r="J5" s="3">
        <v>1011.5</v>
      </c>
      <c r="K5" s="3">
        <f>607.77</f>
        <v>607.77</v>
      </c>
      <c r="L5" s="3">
        <f>425.82*1.05</f>
        <v>447.11099999999999</v>
      </c>
      <c r="M5" s="3">
        <f>421.16*1.05+738.25</f>
        <v>1180.4680000000001</v>
      </c>
      <c r="N5" s="4">
        <f t="shared" si="0"/>
        <v>14705.095000000003</v>
      </c>
      <c r="O5" s="8"/>
    </row>
    <row r="6" spans="1:15" hidden="1" x14ac:dyDescent="0.25">
      <c r="A6" s="6" t="s">
        <v>20</v>
      </c>
      <c r="B6" s="4"/>
      <c r="C6" s="4"/>
      <c r="D6" s="3">
        <v>481.48</v>
      </c>
      <c r="E6" s="4"/>
      <c r="F6" s="4"/>
      <c r="G6" s="3">
        <v>618.03</v>
      </c>
      <c r="H6" s="4"/>
      <c r="I6" s="4"/>
      <c r="J6" s="3">
        <v>303.98</v>
      </c>
      <c r="K6" s="4"/>
      <c r="L6" s="4"/>
      <c r="M6" s="4"/>
      <c r="N6" s="4"/>
      <c r="O6" s="8"/>
    </row>
    <row r="7" spans="1:15" hidden="1" x14ac:dyDescent="0.25">
      <c r="A7" s="6" t="s">
        <v>16</v>
      </c>
      <c r="B7" s="3">
        <v>494.4</v>
      </c>
      <c r="C7" s="3">
        <f>240+3324</f>
        <v>3564</v>
      </c>
      <c r="D7" s="3">
        <f>1436+185</f>
        <v>1621</v>
      </c>
      <c r="E7" s="3">
        <f>2789</f>
        <v>2789</v>
      </c>
      <c r="F7" s="3">
        <f>2327</f>
        <v>2327</v>
      </c>
      <c r="G7" s="3">
        <f>315.2+258.4</f>
        <v>573.59999999999991</v>
      </c>
      <c r="H7" s="3">
        <f>384+350+250</f>
        <v>984</v>
      </c>
      <c r="I7" s="3">
        <f>432+920.16</f>
        <v>1352.1599999999999</v>
      </c>
      <c r="J7" s="3">
        <v>0</v>
      </c>
      <c r="K7" s="3">
        <f>1140</f>
        <v>1140</v>
      </c>
      <c r="L7" s="3">
        <f>778+612</f>
        <v>1390</v>
      </c>
      <c r="M7" s="3">
        <v>0</v>
      </c>
      <c r="N7" s="4">
        <f t="shared" si="0"/>
        <v>16235.16</v>
      </c>
      <c r="O7" s="8"/>
    </row>
    <row r="8" spans="1:15" hidden="1" x14ac:dyDescent="0.25">
      <c r="A8" s="6" t="s">
        <v>21</v>
      </c>
      <c r="B8" s="4"/>
      <c r="C8" s="4"/>
      <c r="D8" s="4"/>
      <c r="E8" s="4"/>
      <c r="F8" s="4"/>
      <c r="G8" s="4"/>
      <c r="H8" s="4"/>
      <c r="I8" s="4"/>
      <c r="J8" s="3">
        <v>720</v>
      </c>
      <c r="K8" s="3">
        <v>344</v>
      </c>
      <c r="L8" s="4"/>
      <c r="M8" s="4"/>
      <c r="N8" s="4"/>
      <c r="O8" s="8"/>
    </row>
    <row r="9" spans="1:15" hidden="1" x14ac:dyDescent="0.25">
      <c r="A9" s="7" t="s">
        <v>17</v>
      </c>
      <c r="B9" s="4"/>
      <c r="C9" s="4">
        <v>1184.1300000000001</v>
      </c>
      <c r="D9" s="4">
        <f>2105.59+756.82+1085.82</f>
        <v>3948.2300000000005</v>
      </c>
      <c r="E9" s="4">
        <f>7320</f>
        <v>7320</v>
      </c>
      <c r="F9" s="4"/>
      <c r="G9" s="4"/>
      <c r="H9" s="4"/>
      <c r="I9" s="4"/>
      <c r="J9" s="4"/>
      <c r="K9" s="4"/>
      <c r="L9" s="4">
        <v>2000</v>
      </c>
      <c r="M9" s="4"/>
      <c r="N9" s="4">
        <f t="shared" si="0"/>
        <v>14452.36</v>
      </c>
      <c r="O9" s="8"/>
    </row>
    <row r="10" spans="1:15" x14ac:dyDescent="0.25">
      <c r="A10" s="7" t="s">
        <v>22</v>
      </c>
      <c r="B10" s="4">
        <f>SUM(B3:B9)</f>
        <v>1638.81</v>
      </c>
      <c r="C10" s="4">
        <f>SUM(C3:C9)</f>
        <v>6054.4165000000003</v>
      </c>
      <c r="D10" s="4">
        <f>SUM(D3:D9)</f>
        <v>6851.7049999999999</v>
      </c>
      <c r="E10" s="4">
        <f>SUM(E3:E9)</f>
        <v>11504.435000000001</v>
      </c>
      <c r="F10" s="4">
        <f>SUM(F3:F9)</f>
        <v>4231.4170000000004</v>
      </c>
      <c r="G10" s="4">
        <f>SUM(G3:G9)</f>
        <v>3001.6349999999998</v>
      </c>
      <c r="H10" s="4">
        <f>SUM(H3:H9)</f>
        <v>2519.2004999999999</v>
      </c>
      <c r="I10" s="4">
        <f>SUM(I3:I9)</f>
        <v>3504.5969999999998</v>
      </c>
      <c r="J10" s="4">
        <f>SUM(J3:J9)</f>
        <v>2035.48</v>
      </c>
      <c r="K10" s="4">
        <f>SUM(K3:K9)</f>
        <v>2091.77</v>
      </c>
      <c r="L10" s="4">
        <f>SUM(L3:L9)</f>
        <v>7326.0409999999993</v>
      </c>
      <c r="M10" s="4">
        <f>SUM(M3:M9)</f>
        <v>1180.4680000000001</v>
      </c>
      <c r="N10" s="4">
        <f t="shared" ref="N10" si="1">SUM(B10:M10)</f>
        <v>51939.975000000006</v>
      </c>
      <c r="O10" s="8"/>
    </row>
    <row r="11" spans="1:15" x14ac:dyDescent="0.25">
      <c r="A11" s="6" t="s">
        <v>24</v>
      </c>
      <c r="B11" s="3">
        <v>0</v>
      </c>
      <c r="C11" s="3">
        <f>3284.36*2</f>
        <v>6568.72</v>
      </c>
      <c r="D11" s="3">
        <v>0</v>
      </c>
      <c r="E11" s="3">
        <f>3284.36*2 +800</f>
        <v>7368.72</v>
      </c>
      <c r="F11" s="3">
        <v>0</v>
      </c>
      <c r="G11" s="3">
        <v>0</v>
      </c>
      <c r="H11" s="3">
        <f>3284.36+400</f>
        <v>3684.36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9">
        <f>SUM(B11:M11)</f>
        <v>17621.8</v>
      </c>
      <c r="O11" s="5"/>
    </row>
    <row r="12" spans="1:15" x14ac:dyDescent="0.25">
      <c r="A12" s="6" t="s">
        <v>23</v>
      </c>
      <c r="B12" s="3">
        <v>1022.2222222222222</v>
      </c>
      <c r="C12" s="3">
        <v>481.48148148148152</v>
      </c>
      <c r="D12" s="3">
        <v>1333.3333333333333</v>
      </c>
      <c r="E12" s="3">
        <v>566.66999999999996</v>
      </c>
      <c r="F12" s="3">
        <v>1992.5951851851848</v>
      </c>
      <c r="G12" s="3">
        <v>392.59259259259255</v>
      </c>
      <c r="H12" s="3">
        <v>907.40740740740739</v>
      </c>
      <c r="I12" s="3">
        <v>2785.1851851851843</v>
      </c>
      <c r="J12" s="3">
        <v>51.851851851851848</v>
      </c>
      <c r="K12" s="3">
        <v>1888.8888888888887</v>
      </c>
      <c r="L12" s="3">
        <v>1211.1111111111106</v>
      </c>
      <c r="M12" s="3">
        <v>607.40740740740705</v>
      </c>
      <c r="N12" s="9">
        <f>SUM(B12:M12)</f>
        <v>13240.746666666664</v>
      </c>
      <c r="O12" s="5"/>
    </row>
    <row r="13" spans="1:15" x14ac:dyDescent="0.25">
      <c r="A13" s="6" t="s">
        <v>25</v>
      </c>
      <c r="B13" s="4">
        <f>B10-B11-B12</f>
        <v>616.58777777777777</v>
      </c>
      <c r="C13" s="4">
        <f t="shared" ref="C13:N13" si="2">C10-C11-C12</f>
        <v>-995.78498148148151</v>
      </c>
      <c r="D13" s="4">
        <f t="shared" si="2"/>
        <v>5518.3716666666669</v>
      </c>
      <c r="E13" s="4">
        <f t="shared" si="2"/>
        <v>3569.045000000001</v>
      </c>
      <c r="F13" s="4">
        <f t="shared" si="2"/>
        <v>2238.8218148148153</v>
      </c>
      <c r="G13" s="4">
        <f t="shared" si="2"/>
        <v>2609.0424074074072</v>
      </c>
      <c r="H13" s="4">
        <f t="shared" si="2"/>
        <v>-2072.5669074074076</v>
      </c>
      <c r="I13" s="4">
        <f t="shared" si="2"/>
        <v>719.41181481481544</v>
      </c>
      <c r="J13" s="4">
        <f t="shared" si="2"/>
        <v>1983.6281481481483</v>
      </c>
      <c r="K13" s="4">
        <f t="shared" si="2"/>
        <v>202.8811111111113</v>
      </c>
      <c r="L13" s="4">
        <f t="shared" si="2"/>
        <v>6114.9298888888889</v>
      </c>
      <c r="M13" s="4">
        <f t="shared" si="2"/>
        <v>573.06059259259303</v>
      </c>
      <c r="N13" s="4">
        <f t="shared" si="2"/>
        <v>21077.428333333337</v>
      </c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2020-05-06T07:36:32Z</dcterms:modified>
</cp:coreProperties>
</file>