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2020\PO tracker\"/>
    </mc:Choice>
  </mc:AlternateContent>
  <xr:revisionPtr revIDLastSave="0" documentId="13_ncr:1_{7F6E770A-364C-4088-B7AF-ECCD31312587}" xr6:coauthVersionLast="45" xr6:coauthVersionMax="45" xr10:uidLastSave="{00000000-0000-0000-0000-000000000000}"/>
  <bookViews>
    <workbookView minimized="1" xWindow="-315" yWindow="195" windowWidth="11310" windowHeight="10545" tabRatio="739" activeTab="2" xr2:uid="{00000000-000D-0000-FFFF-FFFF00000000}"/>
  </bookViews>
  <sheets>
    <sheet name="MP30 615100" sheetId="14" r:id="rId1"/>
    <sheet name="WP21 615100" sheetId="1" r:id="rId2"/>
    <sheet name="WP21 615150" sheetId="12" r:id="rId3"/>
    <sheet name="WP21 170100" sheetId="2" r:id="rId4"/>
    <sheet name="MP30 170100" sheetId="15" r:id="rId5"/>
    <sheet name="WP21 750120" sheetId="5" r:id="rId6"/>
    <sheet name="WP21 750125" sheetId="4" r:id="rId7"/>
    <sheet name="Other" sheetId="16" r:id="rId8"/>
    <sheet name="Chart - WP21 615150" sheetId="13" r:id="rId9"/>
    <sheet name="Chart - WP21 615100" sheetId="11" r:id="rId10"/>
  </sheets>
  <definedNames>
    <definedName name="_xlnm._FilterDatabase" localSheetId="0" hidden="1">'MP30 615100'!$A$7:$I$106</definedName>
    <definedName name="_xlnm._FilterDatabase" localSheetId="3" hidden="1">'WP21 170100'!$A$5:$L$56</definedName>
    <definedName name="_xlnm._FilterDatabase" localSheetId="1" hidden="1">'WP21 615100'!$A$7:$J$69</definedName>
    <definedName name="_xlnm._FilterDatabase" localSheetId="2" hidden="1">'WP21 615150'!$A$6:$L$158</definedName>
    <definedName name="_xlnm.Print_Area" localSheetId="0">'MP30 615100'!$A$2:$H$79</definedName>
    <definedName name="_xlnm.Print_Area" localSheetId="1">'WP21 615100'!$A$1:$G$68</definedName>
    <definedName name="_xlnm.Print_Area" localSheetId="2">'WP21 615150'!$A$1:$H$170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5" i="12" l="1"/>
  <c r="F68" i="1" l="1"/>
  <c r="N17" i="1" s="1"/>
  <c r="K28" i="11" s="1"/>
  <c r="F10" i="16"/>
  <c r="F12" i="16"/>
  <c r="F3" i="16" s="1"/>
  <c r="F34" i="14"/>
  <c r="F3" i="4"/>
  <c r="F33" i="14"/>
  <c r="G33" i="14" s="1"/>
  <c r="G32" i="14"/>
  <c r="G31" i="14"/>
  <c r="G11" i="2"/>
  <c r="G10" i="2"/>
  <c r="G30" i="14"/>
  <c r="G29" i="14"/>
  <c r="G28" i="14"/>
  <c r="G27" i="14"/>
  <c r="G26" i="14"/>
  <c r="F25" i="14"/>
  <c r="O11" i="12"/>
  <c r="K23" i="13" s="1"/>
  <c r="O20" i="12"/>
  <c r="G24" i="14"/>
  <c r="G23" i="14"/>
  <c r="F5" i="1"/>
  <c r="G22" i="14"/>
  <c r="G21" i="14"/>
  <c r="F19" i="14"/>
  <c r="G20" i="14"/>
  <c r="F18" i="14"/>
  <c r="G17" i="14"/>
  <c r="G16" i="14"/>
  <c r="G15" i="14"/>
  <c r="F14" i="14"/>
  <c r="G13" i="14"/>
  <c r="G12" i="14"/>
  <c r="F11" i="14"/>
  <c r="F10" i="14"/>
  <c r="G9" i="14"/>
  <c r="G8" i="14"/>
  <c r="O8" i="12"/>
  <c r="K20" i="13" s="1"/>
  <c r="O9" i="12"/>
  <c r="K21" i="13" s="1"/>
  <c r="O10" i="12"/>
  <c r="K22" i="13" s="1"/>
  <c r="O12" i="12"/>
  <c r="K24" i="13" s="1"/>
  <c r="O13" i="12"/>
  <c r="O14" i="12"/>
  <c r="K30" i="13" s="1"/>
  <c r="O15" i="12"/>
  <c r="K25" i="13" s="1"/>
  <c r="O16" i="12"/>
  <c r="K26" i="13" s="1"/>
  <c r="O17" i="12"/>
  <c r="O18" i="12"/>
  <c r="O19" i="12"/>
  <c r="N15" i="1"/>
  <c r="K26" i="11" s="1"/>
  <c r="F27" i="11"/>
  <c r="E26" i="11"/>
  <c r="F26" i="11" s="1"/>
  <c r="D25" i="11"/>
  <c r="E25" i="11"/>
  <c r="F25" i="11" s="1"/>
  <c r="C24" i="11"/>
  <c r="D24" i="11"/>
  <c r="E24" i="11"/>
  <c r="F24" i="11" s="1"/>
  <c r="C22" i="11"/>
  <c r="D22" i="11"/>
  <c r="E22" i="11"/>
  <c r="F22" i="11" s="1"/>
  <c r="G21" i="11"/>
  <c r="G28" i="11"/>
  <c r="F19" i="11"/>
  <c r="E19" i="11"/>
  <c r="D19" i="11"/>
  <c r="C19" i="11"/>
  <c r="C20" i="11"/>
  <c r="K29" i="13"/>
  <c r="F27" i="13"/>
  <c r="D25" i="13"/>
  <c r="E25" i="13"/>
  <c r="F25" i="13" s="1"/>
  <c r="C24" i="13"/>
  <c r="D24" i="13"/>
  <c r="E24" i="13"/>
  <c r="F24" i="13" s="1"/>
  <c r="C22" i="13"/>
  <c r="D22" i="13"/>
  <c r="F19" i="13"/>
  <c r="E19" i="13"/>
  <c r="D19" i="13"/>
  <c r="C19" i="13"/>
  <c r="F3" i="5"/>
  <c r="G3" i="15"/>
  <c r="G3" i="2"/>
  <c r="R7" i="12"/>
  <c r="O7" i="12"/>
  <c r="K19" i="13" s="1"/>
  <c r="N16" i="1"/>
  <c r="K27" i="11" s="1"/>
  <c r="N14" i="1"/>
  <c r="N13" i="1"/>
  <c r="N12" i="1"/>
  <c r="K23" i="11" s="1"/>
  <c r="Q11" i="1"/>
  <c r="N11" i="1"/>
  <c r="K22" i="11" s="1"/>
  <c r="Q10" i="1"/>
  <c r="N10" i="1"/>
  <c r="K21" i="11" s="1"/>
  <c r="Q9" i="1"/>
  <c r="N9" i="1"/>
  <c r="K20" i="11" s="1"/>
  <c r="Q8" i="1"/>
  <c r="N8" i="1"/>
  <c r="K19" i="11" s="1"/>
  <c r="C20" i="13"/>
  <c r="D20" i="13" s="1"/>
  <c r="E20" i="13" s="1"/>
  <c r="F20" i="13" s="1"/>
  <c r="D20" i="11"/>
  <c r="E20" i="11" s="1"/>
  <c r="F20" i="11" s="1"/>
  <c r="G19" i="11"/>
  <c r="G20" i="11" s="1"/>
  <c r="G19" i="13"/>
  <c r="G20" i="13"/>
  <c r="F4" i="14"/>
  <c r="M2" i="14" l="1"/>
  <c r="M3" i="14" s="1"/>
  <c r="G4" i="14"/>
  <c r="G5" i="14" s="1"/>
  <c r="K25" i="11"/>
  <c r="D4" i="1"/>
  <c r="K24" i="11"/>
  <c r="D5" i="1"/>
  <c r="F3" i="1"/>
  <c r="G3" i="12"/>
  <c r="G4" i="12" s="1"/>
  <c r="O25" i="12"/>
  <c r="K27" i="13"/>
  <c r="E21" i="13" s="1"/>
  <c r="Q20" i="1"/>
  <c r="K29" i="11"/>
  <c r="K30" i="11" s="1"/>
  <c r="N20" i="1"/>
  <c r="D6" i="1" l="1"/>
  <c r="F4" i="1"/>
  <c r="F6" i="1" s="1"/>
  <c r="D30" i="13"/>
  <c r="G21" i="13"/>
  <c r="G28" i="13" s="1"/>
  <c r="E26" i="13"/>
  <c r="F26" i="13" s="1"/>
  <c r="E22" i="13"/>
  <c r="F22" i="13" l="1"/>
  <c r="F30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</authors>
  <commentList>
    <comment ref="G3" authorId="0" shapeId="0" xr:uid="{AD6F1D8F-1055-4C11-813C-4800DBD4A036}">
      <text>
        <r>
          <rPr>
            <b/>
            <sz val="9"/>
            <color indexed="81"/>
            <rFont val="Tahoma"/>
            <family val="2"/>
          </rPr>
          <t>Edwin Koh:1st Mar 2019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sgyyso</author>
  </authors>
  <commentList>
    <comment ref="F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Edwin: Revised @ 1st Mar 2019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@1st Mar</t>
        </r>
      </text>
    </comment>
    <comment ref="G28" authorId="1" shapeId="0" xr:uid="{B4A3AE9C-E4F3-4A91-A0EC-DBB62B478A2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SGD 254.66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F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2018 pending confirmation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sgwcch</author>
  </authors>
  <commentList>
    <comment ref="G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sgwcch:</t>
        </r>
        <r>
          <rPr>
            <sz val="9"/>
            <color indexed="81"/>
            <rFont val="Tahoma"/>
            <family val="2"/>
          </rPr>
          <t xml:space="preserve">
TBA</t>
        </r>
      </text>
    </comment>
  </commentList>
</comments>
</file>

<file path=xl/sharedStrings.xml><?xml version="1.0" encoding="utf-8"?>
<sst xmlns="http://schemas.openxmlformats.org/spreadsheetml/2006/main" count="1450" uniqueCount="761">
  <si>
    <t>PO#</t>
  </si>
  <si>
    <t>Supplier</t>
  </si>
  <si>
    <t>Details</t>
  </si>
  <si>
    <t>PO Amount</t>
  </si>
  <si>
    <t>Remarks</t>
  </si>
  <si>
    <t>S/N</t>
  </si>
  <si>
    <t>Raised By</t>
  </si>
  <si>
    <t>POs under CEA: WP21 170100</t>
  </si>
  <si>
    <t>CEA #</t>
  </si>
  <si>
    <t>Budget</t>
  </si>
  <si>
    <t>Difference</t>
  </si>
  <si>
    <t>Group</t>
  </si>
  <si>
    <t>SQT Testing</t>
  </si>
  <si>
    <t>POs under Manual PPV: WP21 750125</t>
  </si>
  <si>
    <t>Spend Breakdown</t>
  </si>
  <si>
    <t>USD</t>
  </si>
  <si>
    <t>Total</t>
  </si>
  <si>
    <t>POs under Project / Tooling Expense: WP21 615100</t>
  </si>
  <si>
    <t>Repair cost</t>
  </si>
  <si>
    <t>Chemicals (Consumables)</t>
  </si>
  <si>
    <t>Spares</t>
  </si>
  <si>
    <t>Asset Replacement</t>
  </si>
  <si>
    <t>Q1</t>
  </si>
  <si>
    <t>Q2</t>
  </si>
  <si>
    <t>Q3</t>
  </si>
  <si>
    <t>Q4</t>
  </si>
  <si>
    <t>Category</t>
  </si>
  <si>
    <t>YTD - Tooling</t>
  </si>
  <si>
    <t>Cumm Budget</t>
  </si>
  <si>
    <t>Cumm YTD Expense</t>
  </si>
  <si>
    <t>** Fill in orange cells only</t>
  </si>
  <si>
    <t>NRE &amp; Tool Cost</t>
  </si>
  <si>
    <t>ECO Change Impact Cost</t>
  </si>
  <si>
    <t>Material Purchase Cost</t>
  </si>
  <si>
    <t>Miscellaneous / etc</t>
  </si>
  <si>
    <t>FA Sample / Evaluation Run Cost</t>
  </si>
  <si>
    <t>Scrap - 750120</t>
  </si>
  <si>
    <t>Rework - 625200</t>
  </si>
  <si>
    <t>PO Date</t>
  </si>
  <si>
    <t>PO Amount (USD)</t>
  </si>
  <si>
    <t>Supplier Development Project</t>
  </si>
  <si>
    <t>Subtotal</t>
  </si>
  <si>
    <t>POs under Manual Scrap / Material Obsolecence: WP21 750120</t>
  </si>
  <si>
    <t>POs under Project Tooling Expense: WP21 615150</t>
  </si>
  <si>
    <t>Msc</t>
  </si>
  <si>
    <t>FY2015</t>
  </si>
  <si>
    <t>YTD - Project</t>
  </si>
  <si>
    <t>Rework</t>
  </si>
  <si>
    <t>Training</t>
  </si>
  <si>
    <t>Cross Charge</t>
  </si>
  <si>
    <t>Repair cost PCBA</t>
  </si>
  <si>
    <t>CM</t>
  </si>
  <si>
    <t>Spend Breakdown (2015)</t>
  </si>
  <si>
    <t>A</t>
  </si>
  <si>
    <t>Calibration Cost 2015</t>
  </si>
  <si>
    <t>Spares 2015</t>
  </si>
  <si>
    <t>FY2016</t>
  </si>
  <si>
    <t>Spend Breakdown (2016)</t>
  </si>
  <si>
    <t>Calibration Instrument Cost 2016</t>
  </si>
  <si>
    <t>Calibration PCBA Cost 2016</t>
  </si>
  <si>
    <t>POs under Project / Tooling Expense: MP30 615100 (Mass Spec)</t>
  </si>
  <si>
    <t>FY2017</t>
  </si>
  <si>
    <t>PO Amount (SGD)</t>
  </si>
  <si>
    <t>MRO</t>
  </si>
  <si>
    <t>Invoice</t>
  </si>
  <si>
    <t>MRO PO No</t>
  </si>
  <si>
    <t>SGD</t>
  </si>
  <si>
    <t>CEA</t>
  </si>
  <si>
    <t>without CEA</t>
  </si>
  <si>
    <t>GROUP</t>
  </si>
  <si>
    <t>C</t>
  </si>
  <si>
    <t>B</t>
  </si>
  <si>
    <t>Grouping</t>
  </si>
  <si>
    <t>Spend breakdown2</t>
  </si>
  <si>
    <t>USD2</t>
  </si>
  <si>
    <t>Outside Services</t>
  </si>
  <si>
    <t>External suppliers</t>
  </si>
  <si>
    <t>D</t>
  </si>
  <si>
    <t>GROUPING</t>
  </si>
  <si>
    <t>2018 YTD Spend</t>
  </si>
  <si>
    <t>Edwin/Yin Ying</t>
  </si>
  <si>
    <t>Approver:</t>
  </si>
  <si>
    <t>Edwin</t>
  </si>
  <si>
    <t>Yin Ying</t>
  </si>
  <si>
    <t>Jie Hui</t>
  </si>
  <si>
    <t>Crest</t>
  </si>
  <si>
    <t>PM service for Crest system at RichPort and KeyPoint (original amount=SGD24500, 1USD=1.4 SGD)</t>
  </si>
  <si>
    <t>POs under CEA: MP30 170100</t>
  </si>
  <si>
    <t>CEI</t>
  </si>
  <si>
    <t>Autopack</t>
  </si>
  <si>
    <t>Keypoint drawing</t>
  </si>
  <si>
    <t>2018-303</t>
  </si>
  <si>
    <t>Keypoint/ Richport</t>
  </si>
  <si>
    <t>POs under Other Account #:</t>
  </si>
  <si>
    <t>2019-001</t>
  </si>
  <si>
    <t>2019-004</t>
  </si>
  <si>
    <t>WPPL18031</t>
  </si>
  <si>
    <t>Mandy</t>
  </si>
  <si>
    <t>Inficon</t>
  </si>
  <si>
    <t>Helium Leak Checker</t>
  </si>
  <si>
    <t>NA</t>
  </si>
  <si>
    <t>2019-008</t>
  </si>
  <si>
    <t>Expediting cost for PN# 210000520</t>
  </si>
  <si>
    <t>2019-009</t>
  </si>
  <si>
    <t>E-Flow Asia Pte Ltd</t>
  </si>
  <si>
    <t>PARKER VALVE C/W 110VAC COIL (SGD$690)</t>
  </si>
  <si>
    <t>12P</t>
  </si>
  <si>
    <t>Toolings</t>
  </si>
  <si>
    <t>2019-011</t>
  </si>
  <si>
    <t>element14</t>
  </si>
  <si>
    <t>Cables for the new test bays at Venture (SGD$39.91)</t>
  </si>
  <si>
    <t>2019-016</t>
  </si>
  <si>
    <t>Flex</t>
  </si>
  <si>
    <t>Sourcing For Compress Dry Air Filter F504-01AH (SGD$1383.90)</t>
  </si>
  <si>
    <t>2019-017</t>
  </si>
  <si>
    <t>Calibration claim for Jul~Oct 2018</t>
  </si>
  <si>
    <t>Waters</t>
  </si>
  <si>
    <t>Battery for TUV Detectors PM @ Venture</t>
  </si>
  <si>
    <t>PO#4502314401</t>
  </si>
  <si>
    <t>2019-025</t>
  </si>
  <si>
    <t>Siddharth</t>
  </si>
  <si>
    <t>VWR Singapore Pte Ltd</t>
  </si>
  <si>
    <t>Calibration 200uL pipette</t>
  </si>
  <si>
    <t>2019-027</t>
  </si>
  <si>
    <t>Ming Deng</t>
  </si>
  <si>
    <t>Calibration Multimeter</t>
  </si>
  <si>
    <t>(USD)</t>
  </si>
  <si>
    <t xml:space="preserve">HPLC System UV Test Solutions </t>
  </si>
  <si>
    <t>Union Peek (x10) and Screws (x14)</t>
  </si>
  <si>
    <t>Power cords for the test bays (x40)</t>
  </si>
  <si>
    <t>Element 14</t>
  </si>
  <si>
    <t xml:space="preserve">Computer Cable (x7) </t>
  </si>
  <si>
    <t>2019-033</t>
  </si>
  <si>
    <t>Yu Xue</t>
  </si>
  <si>
    <t>Key Point</t>
  </si>
  <si>
    <t>NRE cost for 405001374 and 405001385 (CR - $20K / year)</t>
  </si>
  <si>
    <t>2019-034</t>
  </si>
  <si>
    <t>GVT</t>
  </si>
  <si>
    <t>279003623 Heater - PACT HTL</t>
  </si>
  <si>
    <t>MRO PO 4502317306</t>
  </si>
  <si>
    <t>MRO PO 4502316822</t>
  </si>
  <si>
    <t>2019-035</t>
  </si>
  <si>
    <t>PPV - component purchase for 210000520</t>
  </si>
  <si>
    <t>2019-043</t>
  </si>
  <si>
    <t>Merck</t>
  </si>
  <si>
    <t>METHANOL, FOR HPLC, &gt;=99.9% (SGD$214)</t>
  </si>
  <si>
    <t>2019-030</t>
  </si>
  <si>
    <t>2019-054</t>
  </si>
  <si>
    <t>2019-055</t>
  </si>
  <si>
    <t xml:space="preserve">Bethany </t>
  </si>
  <si>
    <t>Venture</t>
  </si>
  <si>
    <t>Tariff surcharge for Jan 2019</t>
  </si>
  <si>
    <t>2019-056</t>
  </si>
  <si>
    <t>Merck Pte Ltd</t>
  </si>
  <si>
    <t>Formic Acid (1L)</t>
  </si>
  <si>
    <t>Duran Bottle (x10)</t>
  </si>
  <si>
    <t>2019-061</t>
  </si>
  <si>
    <t>2019-068</t>
  </si>
  <si>
    <t>2019-069</t>
  </si>
  <si>
    <t>NRE cost for new PCB ECO9221775</t>
  </si>
  <si>
    <t>MRO PM for Column Manager Tester in Venture</t>
  </si>
  <si>
    <t>2019-071</t>
  </si>
  <si>
    <t>PPV - component purchase for 332000377</t>
  </si>
  <si>
    <t>2019-072</t>
  </si>
  <si>
    <t>2019-073</t>
  </si>
  <si>
    <t>SMC Pneumatics (SEA) Pte Ltd</t>
  </si>
  <si>
    <t xml:space="preserve">AMD-EL350 ELEMENT </t>
  </si>
  <si>
    <t>STO#4701681747</t>
  </si>
  <si>
    <t>2019-081</t>
  </si>
  <si>
    <t>WPPL16003</t>
  </si>
  <si>
    <t>UltraV Pte Ltd</t>
  </si>
  <si>
    <t>Mmonitor and keyboard for new tester in Venture</t>
  </si>
  <si>
    <t>2019-084</t>
  </si>
  <si>
    <t>Bethany</t>
  </si>
  <si>
    <t>B&amp;E</t>
  </si>
  <si>
    <t>FA cost to localize from Queenscrew to B&amp;E</t>
  </si>
  <si>
    <t>NRE cost to localize from Queenscrew to B&amp;E</t>
  </si>
  <si>
    <t>2019-083</t>
  </si>
  <si>
    <t>Optical Gaging</t>
  </si>
  <si>
    <t>Calibration OGP System Annual Service Agreement</t>
  </si>
  <si>
    <t>YKM</t>
  </si>
  <si>
    <t>FA cost Machining Supplier consolidation</t>
  </si>
  <si>
    <t>2019-091</t>
  </si>
  <si>
    <t>2019-099</t>
  </si>
  <si>
    <t>Inficon Pte Ltd</t>
  </si>
  <si>
    <t>2019-100</t>
  </si>
  <si>
    <t>Fisher Scientific Pte Ltd</t>
  </si>
  <si>
    <t>Safety Glass Holder</t>
  </si>
  <si>
    <t>2019 YTD Spend</t>
  </si>
  <si>
    <t>Scrap cost ECO9225978 (Scrap account)</t>
  </si>
  <si>
    <t>Troubleshooting on Alliance injectors issue. (Project expense)</t>
  </si>
  <si>
    <t>2 sets of 700002789 &amp; 1 sets of 700011785 Injector Assembly for investigation (Project Expense)</t>
  </si>
  <si>
    <t>2018-153</t>
  </si>
  <si>
    <t>EDB PACT - Transferline Assy, 279003623 Heater X10</t>
  </si>
  <si>
    <t>2018-489</t>
  </si>
  <si>
    <t>Tempco</t>
  </si>
  <si>
    <t>BMC samples to test EMI coating</t>
  </si>
  <si>
    <t>2018-503</t>
  </si>
  <si>
    <t>PACT- PO for 3 sets "make" part</t>
  </si>
  <si>
    <t>2018-540</t>
  </si>
  <si>
    <t>Baiteng</t>
  </si>
  <si>
    <t>FA sample PO</t>
  </si>
  <si>
    <t>NRE cost to localize from US supplier to Asia supplier</t>
  </si>
  <si>
    <t>Helium Spray gun with hose (375.57SGD)</t>
  </si>
  <si>
    <t>2019-098</t>
  </si>
  <si>
    <t xml:space="preserve">Safety stock for spares inventory </t>
  </si>
  <si>
    <t>2019-097</t>
  </si>
  <si>
    <t>CMTI</t>
  </si>
  <si>
    <t>Rework for 441001104 and tool cost</t>
  </si>
  <si>
    <t>2019-109</t>
  </si>
  <si>
    <t>FuYu</t>
  </si>
  <si>
    <t xml:space="preserve">441001104 cable assembly to Milford </t>
  </si>
  <si>
    <t>2019-110</t>
  </si>
  <si>
    <t>2019-086</t>
  </si>
  <si>
    <t>2019-087</t>
  </si>
  <si>
    <t>NRE cost for 289008549, 405003422, 405011054 (CR - $39K/year)</t>
  </si>
  <si>
    <t>NRE cost for 405008747 (CR - 26K/year)</t>
  </si>
  <si>
    <t>2019-118</t>
  </si>
  <si>
    <t>2019-119</t>
  </si>
  <si>
    <t>Tariff surcharge for Feb 2019</t>
  </si>
  <si>
    <t>2019-120</t>
  </si>
  <si>
    <t>Schenker</t>
  </si>
  <si>
    <t>Move and Transport Pallets (192.60SGD)</t>
  </si>
  <si>
    <t>2019-126</t>
  </si>
  <si>
    <t>Tariff surcharge for Feb &amp; Mar 2019</t>
  </si>
  <si>
    <t>2019-125</t>
  </si>
  <si>
    <t>ETLA</t>
  </si>
  <si>
    <t>NRE cost for 405012457,405002923,405002978</t>
  </si>
  <si>
    <t>2019-124</t>
  </si>
  <si>
    <t>Q1'2019 retro claim</t>
  </si>
  <si>
    <t>2019-127</t>
  </si>
  <si>
    <t>STO#4701687730</t>
  </si>
  <si>
    <t>2019-129</t>
  </si>
  <si>
    <t>Jingxuan</t>
  </si>
  <si>
    <t>Cost to scrap 8 sets of needle</t>
  </si>
  <si>
    <t>2019-130</t>
  </si>
  <si>
    <t>Sample part purchase</t>
  </si>
  <si>
    <t>2019-131</t>
  </si>
  <si>
    <t>Grain</t>
  </si>
  <si>
    <t xml:space="preserve">Buffet for SRVP visit </t>
  </si>
  <si>
    <t>2019-132</t>
  </si>
  <si>
    <t>Neo Garden</t>
  </si>
  <si>
    <t>2019-133</t>
  </si>
  <si>
    <t>Micro Precision</t>
  </si>
  <si>
    <t>2019-135</t>
  </si>
  <si>
    <t>HuaZhen</t>
  </si>
  <si>
    <t>ITS</t>
  </si>
  <si>
    <t>OnSite calibration for tester TE82943-18 weighing balance at Flex (OESR S190038)</t>
  </si>
  <si>
    <t>2019-141</t>
  </si>
  <si>
    <t>2019-145</t>
  </si>
  <si>
    <t>Keysight</t>
  </si>
  <si>
    <t>Calibration for Function Generator &amp; Mulitmeter (SGD$1022.92)</t>
  </si>
  <si>
    <t>Flex Dec 2018 claibration claim</t>
  </si>
  <si>
    <t>2019-148</t>
  </si>
  <si>
    <t>2019-138</t>
  </si>
  <si>
    <t>UniCal Pte Ltd</t>
  </si>
  <si>
    <t>2019-149</t>
  </si>
  <si>
    <t>Tektronix</t>
  </si>
  <si>
    <t>Calibration for OSCILLOSCOPE, WPPL lab (SGD$1465.90)</t>
  </si>
  <si>
    <t>Q1 2019 BUBD_PPV_JPY FX claim</t>
  </si>
  <si>
    <t>2019-150</t>
  </si>
  <si>
    <t>2019-154</t>
  </si>
  <si>
    <t>Su Fern</t>
  </si>
  <si>
    <t>JEG Engineering</t>
  </si>
  <si>
    <t>Cost to replace drive wheel for spiral wrap machine</t>
  </si>
  <si>
    <t>Calibration for Chroma &amp; Lambda (SGD$2,850.48)</t>
  </si>
  <si>
    <t>waters</t>
  </si>
  <si>
    <t>STO#4701703039</t>
  </si>
  <si>
    <t>STO#4701703043</t>
  </si>
  <si>
    <t>515 HPLC pump</t>
  </si>
  <si>
    <t>MRO STO#4701703170</t>
  </si>
  <si>
    <t>2019-165</t>
  </si>
  <si>
    <t>NRE cost for WAT057569 &amp; WAT081205</t>
  </si>
  <si>
    <t>2019-164</t>
  </si>
  <si>
    <t>Q1 2019 BUBD_retro claim_JPY FX claim</t>
  </si>
  <si>
    <t>Scrap cost of PN425002659 rev B O-Ring (Scrap account)</t>
  </si>
  <si>
    <t>COPQ</t>
  </si>
  <si>
    <t>2019-168</t>
  </si>
  <si>
    <t>ECO Impact Cost</t>
  </si>
  <si>
    <t>PPV - component purchase for 210000520 &amp; 210000422</t>
  </si>
  <si>
    <t>2019-174</t>
  </si>
  <si>
    <t>2019-175</t>
  </si>
  <si>
    <t>Formic Acid (100ml)</t>
  </si>
  <si>
    <t>2019-178</t>
  </si>
  <si>
    <t>2019-180</t>
  </si>
  <si>
    <t>Calibration Data Logger (x4)</t>
  </si>
  <si>
    <t>2019-185</t>
  </si>
  <si>
    <t>Calibration ESD Personnel Test Station</t>
  </si>
  <si>
    <t>2019-193</t>
  </si>
  <si>
    <t>National Instruments</t>
  </si>
  <si>
    <t>Repair for SN 160B96F (fail at calibration) SDG$930.90</t>
  </si>
  <si>
    <t>calibration solution to flex kallang</t>
  </si>
  <si>
    <t>2019-195</t>
  </si>
  <si>
    <t>ANEWTECH</t>
  </si>
  <si>
    <t>USB to RS232 convertor for OESR S190064 tester TE82760-5 repair</t>
  </si>
  <si>
    <t>2019-200</t>
  </si>
  <si>
    <t>Tariff surcharge for Mar 2019</t>
  </si>
  <si>
    <t>2019-186</t>
  </si>
  <si>
    <t>Venture Rework for 441001104 and tool cost (SGD$3242.37)</t>
  </si>
  <si>
    <t>SG02-WP51-615080</t>
  </si>
  <si>
    <t>2019-201</t>
  </si>
  <si>
    <t>Fagerdala</t>
  </si>
  <si>
    <t>290002213 Packaging NRE cost</t>
  </si>
  <si>
    <t>290002213 Packaging Set Sample for drop test X2</t>
  </si>
  <si>
    <t>2019-202</t>
  </si>
  <si>
    <t>MRO_#4701712730</t>
  </si>
  <si>
    <t>PPV claim for Q1 2019</t>
  </si>
  <si>
    <t>2019-208</t>
  </si>
  <si>
    <t>Mar 2019 - $2,500
Apr 2019 - $3,500</t>
  </si>
  <si>
    <t>2019-128</t>
  </si>
  <si>
    <t>10 sets Housing Theta Drive Mag Encoder</t>
  </si>
  <si>
    <t>Partial</t>
  </si>
  <si>
    <t>Feb 2019 - $1,655</t>
  </si>
  <si>
    <t>2018-569</t>
  </si>
  <si>
    <t xml:space="preserve">Flextronics </t>
  </si>
  <si>
    <t>NRE Cost to localize from Technimetal to M&amp;J</t>
  </si>
  <si>
    <t>2018-577</t>
  </si>
  <si>
    <t>Scrap for Part# 716001420</t>
  </si>
  <si>
    <t>Bal b/fwd from 2018</t>
  </si>
  <si>
    <t>PCM &amp; TCM to CEI</t>
  </si>
  <si>
    <t>2019-215</t>
  </si>
  <si>
    <t>JL Components Trading</t>
  </si>
  <si>
    <t>Repair of Beacon Test Rig and provide 12pcs of M5-L20  screws (SGD330)</t>
  </si>
  <si>
    <t>2019-217</t>
  </si>
  <si>
    <t>2019-218</t>
  </si>
  <si>
    <t>Flex wieghing balance repair ( To Japan) SGD $ 1685.25</t>
  </si>
  <si>
    <t>CEI 2x GTS Onsite Calibration cost</t>
  </si>
  <si>
    <t>2019-221</t>
  </si>
  <si>
    <t>Clibration for Pipette &amp; Traceable Stopwatch/ Timer Big Digit
4 Channel</t>
  </si>
  <si>
    <t>2019-219</t>
  </si>
  <si>
    <t>2019-220</t>
  </si>
  <si>
    <t>2019-222</t>
  </si>
  <si>
    <t>Aik Moh Paints &amp; Chemicals Pte Ltd</t>
  </si>
  <si>
    <t>Acetonitrile (4Lx4)</t>
  </si>
  <si>
    <t>2019 -227</t>
  </si>
  <si>
    <t>Chan Yee Hwa</t>
  </si>
  <si>
    <t>2019-229</t>
  </si>
  <si>
    <t>Samples for Breeze parts in blue</t>
  </si>
  <si>
    <t>2019-230</t>
  </si>
  <si>
    <t>WPPL19008</t>
  </si>
  <si>
    <t>Petracarbon</t>
  </si>
  <si>
    <t>ICT fixture for PCB 210001344</t>
  </si>
  <si>
    <t>2019-232</t>
  </si>
  <si>
    <t>Rework for Beacon PN#289011937 &amp; PN#289011915</t>
  </si>
  <si>
    <t>2019-235</t>
  </si>
  <si>
    <t>290002213 Packaging Test</t>
  </si>
  <si>
    <t>STO#4701727012</t>
  </si>
  <si>
    <t>Calibration Cost Instrument 2018</t>
  </si>
  <si>
    <t>Spares 2018</t>
  </si>
  <si>
    <t>Calibration Cost PCBA 2018</t>
  </si>
  <si>
    <t>Calibration Instrument Cost 2019</t>
  </si>
  <si>
    <t>Calibration PCBA Cost 2019</t>
  </si>
  <si>
    <t>Repair cost PCBA 2019</t>
  </si>
  <si>
    <t>Consumable</t>
  </si>
  <si>
    <t>Others</t>
  </si>
  <si>
    <t>2019-207</t>
  </si>
  <si>
    <t>2019-246</t>
  </si>
  <si>
    <t>Tariff surcharge for Apr 2019</t>
  </si>
  <si>
    <t>2019-244</t>
  </si>
  <si>
    <t>Mapconn</t>
  </si>
  <si>
    <t>2019-248</t>
  </si>
  <si>
    <t>Repair cost Inst 2019 (Misc, spares, repair)</t>
  </si>
  <si>
    <t>Spares for WPPL inventory</t>
  </si>
  <si>
    <t xml:space="preserve">Venture Jan 19 Calibration Claim - Miscellaneous Materials </t>
  </si>
  <si>
    <t xml:space="preserve">Venture Jan 19 Calibration Claim - Calibration (Instrument) (LC) </t>
  </si>
  <si>
    <t>Flex Jan 19 Calibration Claim - Calibration cost (Kallang)</t>
  </si>
  <si>
    <t>Flex Jan 19 Calibration Claim - Repair cost (spare parts in Kallang)</t>
  </si>
  <si>
    <t xml:space="preserve">Flex Jan 19 Calibration Claim - Repair cost for GES </t>
  </si>
  <si>
    <t>Venture Jan 19 Calibration Claim - Others</t>
  </si>
  <si>
    <t>Venture Feb 19 Calibration Claim - Calibration (Instrument, LC)</t>
  </si>
  <si>
    <t>Venture Feb 19 Calibration Claim - Calibration (Instrument, MS)</t>
  </si>
  <si>
    <t xml:space="preserve">Venture Feb 19 Calibration Claim - Miscellaneous Materials </t>
  </si>
  <si>
    <t>Flex Feb 19 Calibration Claim - Calibration cost (Kallang)</t>
  </si>
  <si>
    <t>Flex Feb 19 Calibration Claim - Repair cost (spare parts in Kallang)</t>
  </si>
  <si>
    <t>Flex Mar 19 Calibration Claim - Calibration cost (Kallang)</t>
  </si>
  <si>
    <t>Flex Mar 19 Calibration Claim - Calibration cost (Senai)</t>
  </si>
  <si>
    <t>Flex Mar 19 Calibration Claim - Repair cost (spare parts in Kallang)</t>
  </si>
  <si>
    <t>Venture Mar 19 Calibration Claim - Calibration (Instrument, LC)</t>
  </si>
  <si>
    <t>Venture Mar 19 Calibration Claim - Calibration (Instrument, MS)</t>
  </si>
  <si>
    <t xml:space="preserve">Venture Mar 19 Calibration Claim - Miscellaneous Materials </t>
  </si>
  <si>
    <t>2019-250</t>
  </si>
  <si>
    <t>Hi-Q Electronics</t>
  </si>
  <si>
    <t>Quickturn PCB for Mantis</t>
  </si>
  <si>
    <t>2019-252</t>
  </si>
  <si>
    <t>Cost to scrap PN 289008758 Label due to discontinue of 186015018 build.</t>
  </si>
  <si>
    <t>2019-253</t>
  </si>
  <si>
    <t>Venture Apr 19 Calibration Claim - Calibration (Instrument, LC)</t>
  </si>
  <si>
    <t>Venture Apr 19 Calibration Claim - Calibration (PCBA, LC)</t>
  </si>
  <si>
    <t>Venture Apr 19 Calibration Claim - Others</t>
  </si>
  <si>
    <t>2019-255</t>
  </si>
  <si>
    <t>Yee Hwa</t>
  </si>
  <si>
    <t>Rework cost for loan QSM (for training purpose)</t>
  </si>
  <si>
    <t>2019-243</t>
  </si>
  <si>
    <t>Modern Asia Environmental Holdings Pte Ltd</t>
  </si>
  <si>
    <t>Used Empty Bottles (38), Used Carboy (5), Sharp Waste (4), Contaminated Solid Waste (1 bag), Used Crude Oil (6 bottle)</t>
  </si>
  <si>
    <t>2019-257</t>
  </si>
  <si>
    <t>Alcare Pharmaceuticals Pte Ltd</t>
  </si>
  <si>
    <t>First Aid Box (content C), Plaster handy plastic, CPR mouth piece kit</t>
  </si>
  <si>
    <t>2019-261</t>
  </si>
  <si>
    <t>2019-262</t>
  </si>
  <si>
    <t>2019-266</t>
  </si>
  <si>
    <t>Q1 2019 JPY FX claim</t>
  </si>
  <si>
    <t>Q2'2019 retro claim</t>
  </si>
  <si>
    <t>Tariff surcharge for Apr_May_Jun 2019</t>
  </si>
  <si>
    <t>2019-268</t>
  </si>
  <si>
    <t>Flex Apr 19 Calibration Claim - Calibration cost (Kallang)</t>
  </si>
  <si>
    <t>Flex Apr 19 Calibration Claim - Repair cost (spare parts in Kallang)</t>
  </si>
  <si>
    <t>Flex Apr 19 Calibration Claim - Others (Fixture, repairs etc) (GES)</t>
  </si>
  <si>
    <t>2019-267</t>
  </si>
  <si>
    <t>CEI Calibration Claim</t>
  </si>
  <si>
    <t>WPPL19006</t>
  </si>
  <si>
    <t>MRO#4701713271</t>
  </si>
  <si>
    <t>Golden I class Stack for BioAccord SIT</t>
  </si>
  <si>
    <t>2019-273</t>
  </si>
  <si>
    <t>Replacement of damaged tool 999025154 cost - JEG SGD $350</t>
  </si>
  <si>
    <t>2019-275</t>
  </si>
  <si>
    <t>700001219 &amp; 700002554 spare EOL</t>
  </si>
  <si>
    <t>2019-276</t>
  </si>
  <si>
    <t>Acquity Non-Plus Models EOL materials</t>
  </si>
  <si>
    <t>2019-280</t>
  </si>
  <si>
    <t>Soo Chin</t>
  </si>
  <si>
    <t>Tariff surcharge for May 2019</t>
  </si>
  <si>
    <t>2019-284</t>
  </si>
  <si>
    <t>China Synergy</t>
  </si>
  <si>
    <t>Tool modification to fix the feet thickness for Part# 405000929</t>
  </si>
  <si>
    <t>2019-251</t>
  </si>
  <si>
    <t>Instrument retro claim for Q2'2019</t>
  </si>
  <si>
    <t>2019-295</t>
  </si>
  <si>
    <t>Tooling Cost for localization for degasser assembly transfer 289012863</t>
  </si>
  <si>
    <t>2019-296</t>
  </si>
  <si>
    <t>UltraV</t>
  </si>
  <si>
    <t>NI PCI 6220 card for Venture FTN TE83064-17 repair (SGD 556)</t>
  </si>
  <si>
    <t>2019-299</t>
  </si>
  <si>
    <t>Venture May 19 Calibration Claim - Calibration (Instrument, LC)</t>
  </si>
  <si>
    <t xml:space="preserve">Venture May 19 Calibration Claim - Miscellaneous </t>
  </si>
  <si>
    <t>2019-303</t>
  </si>
  <si>
    <t>FA cost due to change of manufacturing location</t>
  </si>
  <si>
    <t>2019-306</t>
  </si>
  <si>
    <t>Flex May 19 Calibration Claim - Calibration cost (Kallang)</t>
  </si>
  <si>
    <t>Flex May 19 Calibration Claim - Repair cost (spare parts in Kallang)</t>
  </si>
  <si>
    <t>Flex May 19 Calibration Claim - Others (Fixture, repairs etc)</t>
  </si>
  <si>
    <t>Flex May 19 Calibration Claim - Preventive Maintenance</t>
  </si>
  <si>
    <t>2019-307</t>
  </si>
  <si>
    <t>JPY EX Claim for Q2'2019</t>
  </si>
  <si>
    <t>Flex BSM Rework cost (Temporary), charged to WP51 - Edwin</t>
  </si>
  <si>
    <t>2019-310</t>
  </si>
  <si>
    <t>2019-311</t>
  </si>
  <si>
    <t>PPV for TCM/PCM PCBA FA build</t>
  </si>
  <si>
    <t xml:space="preserve">FA Cost for TCM/PCM PCB </t>
  </si>
  <si>
    <t>2019-313</t>
  </si>
  <si>
    <t>ECO 9229036 &amp; 9229648 scrap cost, PN#716001461 &amp; old packaging materials</t>
  </si>
  <si>
    <t>2019-315</t>
  </si>
  <si>
    <t>2019-318</t>
  </si>
  <si>
    <t>Components to support for TCM/PCM PCBA</t>
  </si>
  <si>
    <t>SIT project</t>
  </si>
  <si>
    <t>Material purchase to support for SIT project</t>
  </si>
  <si>
    <t>2019-286</t>
  </si>
  <si>
    <t>2019-322</t>
  </si>
  <si>
    <t>NI PXI 2586 GTS Spare Card SGD2412.85</t>
  </si>
  <si>
    <t>2019-323</t>
  </si>
  <si>
    <t>Flex Jun 19 Calibration Claim - Calibration cost (Kallang)</t>
  </si>
  <si>
    <t>Flex Jun 19 Calibration Claim - Repair cost (spare parts in Kallang)</t>
  </si>
  <si>
    <t>Flex Jun 19 Calibration Claim - Calibration cost (Senai)</t>
  </si>
  <si>
    <t>Venture Jun 19 Calibration Claim - Calibration Cost (Instrument) (LC)</t>
  </si>
  <si>
    <t>Venture Jun 19 Calibration Claim - Calibration Cost (PCBA) (MS)</t>
  </si>
  <si>
    <t>2019-324</t>
  </si>
  <si>
    <t>2019-325</t>
  </si>
  <si>
    <t>2019-326</t>
  </si>
  <si>
    <t>LEUCINE ENKEPHALIN ACETATE HYDRATE</t>
  </si>
  <si>
    <t>ACETONITRILE OPTIMA *LC/MS, ALSO MEET ACS 99.9% - 4LIT (FISHER US)</t>
  </si>
  <si>
    <t>2019-321</t>
  </si>
  <si>
    <t>Sufern</t>
  </si>
  <si>
    <t>FTN Rotary Tray Home H/W fault (S/N K18FNP708G)</t>
  </si>
  <si>
    <t>2019-328</t>
  </si>
  <si>
    <t>290002213 Packaging Test- Repeat Env Storage Test</t>
  </si>
  <si>
    <t>FA sample cost to switch to local supplier for better cost and monitoring - cancelled</t>
  </si>
  <si>
    <t>2019-339</t>
  </si>
  <si>
    <t>2019-340</t>
  </si>
  <si>
    <t>Tariff surcharge for July 2019</t>
  </si>
  <si>
    <t>Instrument retro claim for Q3'2019</t>
  </si>
  <si>
    <t>2019-341</t>
  </si>
  <si>
    <t>Clibration for Weight 1g &amp; 10g</t>
  </si>
  <si>
    <t>2019-344</t>
  </si>
  <si>
    <t>SuFern</t>
  </si>
  <si>
    <t>Genesis Network</t>
  </si>
  <si>
    <t xml:space="preserve">To repair Solidworks PC. </t>
  </si>
  <si>
    <t>2019-343</t>
  </si>
  <si>
    <t>Material purchase to support for TCM/PCM</t>
  </si>
  <si>
    <t>2019-350</t>
  </si>
  <si>
    <t>Milford</t>
  </si>
  <si>
    <t>2019-332</t>
  </si>
  <si>
    <t>Tariff surcharge for Jun 2019</t>
  </si>
  <si>
    <t>2019-338</t>
  </si>
  <si>
    <t>210000524- Rework Cost to add in Conformal Coating, and Freight Cost</t>
  </si>
  <si>
    <t>2019-353</t>
  </si>
  <si>
    <t>Flex Senai GTS onsite calibration Jul2019</t>
  </si>
  <si>
    <t>WKKS</t>
  </si>
  <si>
    <t>Alum-A-Lift- Lifting equipment for SIT</t>
  </si>
  <si>
    <t>WPPL19010</t>
  </si>
  <si>
    <t>2019-356</t>
  </si>
  <si>
    <t>STO#4701762947</t>
  </si>
  <si>
    <t>Tool &amp; Chemical for SIT project</t>
  </si>
  <si>
    <t>2019-366</t>
  </si>
  <si>
    <t>HCS Scientific and Chemical Pte Ltd</t>
  </si>
  <si>
    <t>Nitrile Gloves (M-3,L-3), IPA wipes (12 canister)</t>
  </si>
  <si>
    <t>2019-360</t>
  </si>
  <si>
    <t>Storage Bin for SIT (SGD932)</t>
  </si>
  <si>
    <t>2019-367</t>
  </si>
  <si>
    <t>GES</t>
  </si>
  <si>
    <t>Rework cost for Loan instruments(for training purpose)</t>
  </si>
  <si>
    <t>2019-358</t>
  </si>
  <si>
    <t>Syspex</t>
  </si>
  <si>
    <t>Pallet Jack for SIT (SGD 278)</t>
  </si>
  <si>
    <t>Vial for SIT Testing</t>
  </si>
  <si>
    <t>2019-368</t>
  </si>
  <si>
    <t>Packaging for SIT project (recycle)</t>
  </si>
  <si>
    <t>2019-369</t>
  </si>
  <si>
    <t>2019-375</t>
  </si>
  <si>
    <t>2019-376</t>
  </si>
  <si>
    <t>ECO - rework cost</t>
  </si>
  <si>
    <t>Qda PCBA engineering NRE cost</t>
  </si>
  <si>
    <t>SIT spend</t>
  </si>
  <si>
    <t>Beacon ECO scrap</t>
  </si>
  <si>
    <t>2019-377</t>
  </si>
  <si>
    <t>Pipette Pasteur Disposable</t>
  </si>
  <si>
    <t>2019-381</t>
  </si>
  <si>
    <t xml:space="preserve">Packaging for SIT project </t>
  </si>
  <si>
    <t>2019-383</t>
  </si>
  <si>
    <t>Flex Jul 19 Calibration Claim - Calibration cost (Kallang)</t>
  </si>
  <si>
    <t>Flex Jul 19 Calibration Claim - Repair cost (spare parts in Kallang)</t>
  </si>
  <si>
    <t>2019-385</t>
  </si>
  <si>
    <t>2019-386</t>
  </si>
  <si>
    <t>HCG Environment Pte Ltd</t>
  </si>
  <si>
    <t>Collection and disposal of equipment</t>
  </si>
  <si>
    <t>2019-388</t>
  </si>
  <si>
    <t>Venture Jul 19 Calibration Claim - Calibration Cost (Instrument) (LC)</t>
  </si>
  <si>
    <t>Venture Jul 19 Calibration Claim - Calibration Cost (PCBA) (LC)</t>
  </si>
  <si>
    <t>Venture Jul 19 Calibration Claim - Calibration Cost (PCBA) (MS)</t>
  </si>
  <si>
    <t xml:space="preserve">Venture Jul 19 Calibration Claim - Miscellaneous </t>
  </si>
  <si>
    <t>For spares inventory safety stock</t>
  </si>
  <si>
    <t>2019-389</t>
  </si>
  <si>
    <t>Sartorius Singapore Pte Ltd</t>
  </si>
  <si>
    <t>1g weight</t>
  </si>
  <si>
    <t>Safety stock (QDa)</t>
  </si>
  <si>
    <t>2019-394</t>
  </si>
  <si>
    <t>VICI AG International</t>
  </si>
  <si>
    <t>ASFVO spare for Flex pump tray tester</t>
  </si>
  <si>
    <t>2019-399</t>
  </si>
  <si>
    <t>WPPL19011</t>
  </si>
  <si>
    <t>MRPC</t>
  </si>
  <si>
    <t>Replacement tools x4</t>
  </si>
  <si>
    <t>2019-357</t>
  </si>
  <si>
    <t>2019-398</t>
  </si>
  <si>
    <t>Material purchase for PACT - purchase parts</t>
  </si>
  <si>
    <t>2019-402</t>
  </si>
  <si>
    <t>Q3 2019 PPV_BUBD_JPY FX claim</t>
  </si>
  <si>
    <t>2019-403</t>
  </si>
  <si>
    <t>Tariff surcharge for Aug 2019</t>
  </si>
  <si>
    <t>STO#4701774042</t>
  </si>
  <si>
    <t xml:space="preserve">MRO </t>
  </si>
  <si>
    <t>2019-411</t>
  </si>
  <si>
    <t>Cost to scrap PN WAT270393TMD Screw due to no use after supplier supplies new revision of Flow Cell Cover.</t>
  </si>
  <si>
    <t>2019-405</t>
  </si>
  <si>
    <t>Material purchase to support TCM/PCM</t>
  </si>
  <si>
    <t>2019-412</t>
  </si>
  <si>
    <t>Material purchase for Part# 289001899</t>
  </si>
  <si>
    <t>STO#4701774904</t>
  </si>
  <si>
    <t>STO#4701774942</t>
  </si>
  <si>
    <t>2019-414</t>
  </si>
  <si>
    <t>FA PO for PCM_TCM transfer</t>
  </si>
  <si>
    <t>2019-415</t>
  </si>
  <si>
    <t>WPPL19012</t>
  </si>
  <si>
    <t>New CCD Tester TE82520-3</t>
  </si>
  <si>
    <t>WPPL19014</t>
  </si>
  <si>
    <t>New Flowcell and Photodiode on 9026661 Tester TE82760</t>
  </si>
  <si>
    <t>2019-417</t>
  </si>
  <si>
    <t>Material purchase for Part# WAT022532</t>
  </si>
  <si>
    <t>WPPL19013</t>
  </si>
  <si>
    <t>Changing soft tool to hardtool (WAT270464,289005822,289002572)</t>
  </si>
  <si>
    <t>WPPL19015</t>
  </si>
  <si>
    <t>2019-418</t>
  </si>
  <si>
    <t>TCM/PCM PCB NRE cost</t>
  </si>
  <si>
    <t>WPPL19016</t>
  </si>
  <si>
    <t>ICT fixture for PCB 210000323</t>
  </si>
  <si>
    <t>2019-400</t>
  </si>
  <si>
    <t>2019-432</t>
  </si>
  <si>
    <t>MicroscopeWorld</t>
  </si>
  <si>
    <t>To replace reticles as requested in OESR S190118 and S190119.</t>
  </si>
  <si>
    <t>2019-429</t>
  </si>
  <si>
    <t>2019-441</t>
  </si>
  <si>
    <t>additional rework cost for the Needle Carriage Assy</t>
  </si>
  <si>
    <t>2019-444</t>
  </si>
  <si>
    <t>Calibration for MICROMETER &amp; CALIPER (SGD$ 96.30)</t>
  </si>
  <si>
    <t xml:space="preserve">Rework of Needle Carriage Assy -55pcs </t>
  </si>
  <si>
    <t>2019-447</t>
  </si>
  <si>
    <t>Flex Aug 19 Calibration Claim - Calibration cost (Kallang)</t>
  </si>
  <si>
    <t>Flex Aug 19 Calibration Claim - Repair cost (spare parts in Kallang)</t>
  </si>
  <si>
    <t>2019-448</t>
  </si>
  <si>
    <t>Venture Aug 19 Calibration Claim - Calibration Cost (Instrument) (MS)</t>
  </si>
  <si>
    <t>Venture Aug 19 Calibration Claim - Calibration Cost (PCBA) (MS)</t>
  </si>
  <si>
    <t xml:space="preserve">Venture Aug 19 Calibration Claim - Miscellaneous </t>
  </si>
  <si>
    <t>Venture Aug 19 Calibration Claim - Others</t>
  </si>
  <si>
    <t>Billed</t>
  </si>
  <si>
    <t>NRE Cost for TCM/PCM PCB - $3,750 (reclass to CEA)</t>
  </si>
  <si>
    <t>2019-379</t>
  </si>
  <si>
    <t>Tariff surcharge for Jul 2019</t>
  </si>
  <si>
    <t>2019-413</t>
  </si>
  <si>
    <t>2019-419</t>
  </si>
  <si>
    <t>Q3'2019 retro claim - Qda</t>
  </si>
  <si>
    <t>2019-459</t>
  </si>
  <si>
    <t>4L Acetonitrile (5 bottles)</t>
  </si>
  <si>
    <t>2019-461</t>
  </si>
  <si>
    <t>Purchase 1 each of 210000456, 210000460 as golden unit to CEI</t>
  </si>
  <si>
    <t>2019-468</t>
  </si>
  <si>
    <t>Simply Science</t>
  </si>
  <si>
    <t>Exhaust Fileter(x2)</t>
  </si>
  <si>
    <t>2019-471</t>
  </si>
  <si>
    <t>290000695 detector packaging qualification test</t>
  </si>
  <si>
    <r>
      <t xml:space="preserve">Material purchase to support for SIT project - $8,278.97.
</t>
    </r>
    <r>
      <rPr>
        <sz val="10"/>
        <color rgb="FFFF0000"/>
        <rFont val="Calibri"/>
        <family val="2"/>
        <scheme val="minor"/>
      </rPr>
      <t>PO cancel due to SIT demand cut</t>
    </r>
  </si>
  <si>
    <t>PACT Project</t>
  </si>
  <si>
    <t>2019-462</t>
  </si>
  <si>
    <t xml:space="preserve">Autopack </t>
  </si>
  <si>
    <t xml:space="preserve">Replacement of damaged Datamax printer printhead. </t>
  </si>
  <si>
    <t>2019-476</t>
  </si>
  <si>
    <t>Material purchase Part# WAT207063</t>
  </si>
  <si>
    <t>2019-473</t>
  </si>
  <si>
    <t>2019-474</t>
  </si>
  <si>
    <t>NRE PO. Activate localization due to price  increase from US supplier Roger &amp; Stockwell.</t>
  </si>
  <si>
    <t>2019-479</t>
  </si>
  <si>
    <t>Venture Team 4 LEAN project lunch</t>
  </si>
  <si>
    <t>2019-480</t>
  </si>
  <si>
    <t>Alliance RMA unit upgrading cost for SN L16SM4368A</t>
  </si>
  <si>
    <t xml:space="preserve">Flex </t>
  </si>
  <si>
    <t>TUV Test solution for Flex Alliance production Q4 2019</t>
  </si>
  <si>
    <t>2019-487</t>
  </si>
  <si>
    <t>Calibration for Pipette (I22994G) (SGD74.90)</t>
  </si>
  <si>
    <t>2019-488</t>
  </si>
  <si>
    <t>Calibration for weight-1g (SGD21.40)</t>
  </si>
  <si>
    <t>2019-489</t>
  </si>
  <si>
    <t>Venture Sep 19 Calibration Claim - Calibration Cost (PCBA) (LC)</t>
  </si>
  <si>
    <t>STO#4701797488</t>
  </si>
  <si>
    <t>2019-491</t>
  </si>
  <si>
    <t>Tariff surcharge for Aug_Sept 2019</t>
  </si>
  <si>
    <r>
      <t xml:space="preserve">Material purchase for Part# 430000604 - USD 360
</t>
    </r>
    <r>
      <rPr>
        <sz val="10"/>
        <color rgb="FFFF0000"/>
        <rFont val="Calibri"/>
        <family val="2"/>
        <scheme val="minor"/>
      </rPr>
      <t>CN received from CEI in Oct 2019</t>
    </r>
  </si>
  <si>
    <t>Oct '19 Partial - $1530</t>
  </si>
  <si>
    <t>2019-470</t>
  </si>
  <si>
    <t>Scrap of 279000852, 441000620 and child parts for 441000620 - ECO9221720 &amp; 9221721</t>
  </si>
  <si>
    <t>2019-502</t>
  </si>
  <si>
    <t>2019-505</t>
  </si>
  <si>
    <t>Scrap of samples / catalogues</t>
  </si>
  <si>
    <t>Vent Screw for GVT</t>
  </si>
  <si>
    <t>2019-509</t>
  </si>
  <si>
    <t>Grain Pte Ltd</t>
  </si>
  <si>
    <t>20pax - MiniBuffet</t>
  </si>
  <si>
    <t>2019-507</t>
  </si>
  <si>
    <t xml:space="preserve">Rework of Needle Carriage Assy -38pcs </t>
  </si>
  <si>
    <t>2019-464</t>
  </si>
  <si>
    <t>JPY EX Claim for Q3'2019</t>
  </si>
  <si>
    <t>Tariff surcharge for Sep 2019</t>
  </si>
  <si>
    <t>2019-492</t>
  </si>
  <si>
    <t>2019-514</t>
  </si>
  <si>
    <t>FA sample cost for Machining (YKM, Baiteng, Trend)</t>
  </si>
  <si>
    <t>2019-515</t>
  </si>
  <si>
    <t>Flex Sep 19 Calibration Claim - Calibration cost (Kallang)</t>
  </si>
  <si>
    <t>Flex Sep 19 Calibration Claim - Repair cost (spare parts in Kallang)</t>
  </si>
  <si>
    <t>Flex Sep 19 Calibration Claim - Calibration cost (Senai)</t>
  </si>
  <si>
    <t>Flex Sep 19 Calibration Claim - Others (Fixture, repairs etc)</t>
  </si>
  <si>
    <t>2019-516</t>
  </si>
  <si>
    <t>McKinsey Company Singapore Pte Ltd</t>
  </si>
  <si>
    <t>Professional Fees and associated fees for Med Tech Lean Transformation Programme ($32,100 SGD)</t>
  </si>
  <si>
    <t>STO#4701797442</t>
  </si>
  <si>
    <t>2019-519</t>
  </si>
  <si>
    <t xml:space="preserve">Venture </t>
  </si>
  <si>
    <t>Extra rework cost for the 38 Needle carriage assy</t>
  </si>
  <si>
    <t>2019-527</t>
  </si>
  <si>
    <t>Tariff surcharge for Oct 2019</t>
  </si>
  <si>
    <t>2019-528</t>
  </si>
  <si>
    <t>FA sample cost for Part# 289005258 for CR by changing the PEM hardware from US to china source</t>
  </si>
  <si>
    <t>2019-529</t>
  </si>
  <si>
    <t>186015032 - for 210000415 PCBA investigation</t>
  </si>
  <si>
    <t>2019-536</t>
  </si>
  <si>
    <t>2019-537</t>
  </si>
  <si>
    <t>FFM Services Pte Ltd</t>
  </si>
  <si>
    <t xml:space="preserve">S190123 - Replacement of test fixture to check resistance of CM sub-assy. </t>
  </si>
  <si>
    <t>2019-543</t>
  </si>
  <si>
    <t>Instrument retro claim for Q4'2019</t>
  </si>
  <si>
    <t>2019-547</t>
  </si>
  <si>
    <t>Q4 2019 PPV_BUBD_JPY FX claim</t>
  </si>
  <si>
    <t>2019-548</t>
  </si>
  <si>
    <t>Guan Yee</t>
  </si>
  <si>
    <t>290000695 rev E carton box redo drop test using 186015031</t>
  </si>
  <si>
    <t>2019-546</t>
  </si>
  <si>
    <t>2019-551</t>
  </si>
  <si>
    <t>Scrap cost for 3pc FA samples - Baiteng chassis WAT-289001730-D &amp; WAT-289001899-E child parts - silkscreen change (ECO9229664)</t>
  </si>
  <si>
    <t>2019-560</t>
  </si>
  <si>
    <t>PPV Claim - LCOM Parts</t>
  </si>
  <si>
    <t>2019-561</t>
  </si>
  <si>
    <t>Gripwell</t>
  </si>
  <si>
    <t>15 pieces of Mini Slide (Mantis) SGD 598.50</t>
  </si>
  <si>
    <t>441001104 Rev B (Field Return Rework)</t>
  </si>
  <si>
    <t>Mantis 2018-004</t>
  </si>
  <si>
    <t>2019-564</t>
  </si>
  <si>
    <t>3D Metal Forge</t>
  </si>
  <si>
    <t>Retirement Souvenir (SGD782)</t>
  </si>
  <si>
    <t>2019-565</t>
  </si>
  <si>
    <t>Tariff surcharge for Nov 2019</t>
  </si>
  <si>
    <t>2019-558</t>
  </si>
  <si>
    <t>2019-559</t>
  </si>
  <si>
    <t>Flex Oct 19 Calibration Claim - Calibration cost (Kallang)</t>
  </si>
  <si>
    <t>Flex Oct 19 Calibration Claim - Repair cost (spare parts in Kallang)</t>
  </si>
  <si>
    <t>Venture Oct 19 Calibration Claim - Calibration Cost (PCBA) (MS)</t>
  </si>
  <si>
    <t>Venture Oct 19 Calibration Claim - Calibration Cost (PCBA) (LC)</t>
  </si>
  <si>
    <t xml:space="preserve">Venture Oct 19 Calibration Claim - Miscellaneous </t>
  </si>
  <si>
    <t>STO#4701810496</t>
  </si>
  <si>
    <t>Spare parts replenish for FTN tester tubing, PC PSU, column and test solution</t>
  </si>
  <si>
    <t>Rework of 80 Needle Carriage Assembly</t>
  </si>
  <si>
    <t>Venture Nov</t>
  </si>
  <si>
    <t>Venture Dec</t>
  </si>
  <si>
    <t>Flex Dec</t>
  </si>
  <si>
    <t>CEI Dec</t>
  </si>
  <si>
    <t>RTD Replacement @ Richport</t>
  </si>
  <si>
    <t>2019-572</t>
  </si>
  <si>
    <t>2019-526</t>
  </si>
  <si>
    <t>RTD Replacement @ Keypoint</t>
  </si>
  <si>
    <t>Display &amp; Mini PC</t>
  </si>
  <si>
    <t>2019-458</t>
  </si>
  <si>
    <t>SIT Packaging</t>
  </si>
  <si>
    <t>2019-361</t>
  </si>
  <si>
    <t>Dec '19 Partial - $863.70</t>
  </si>
  <si>
    <t>Superseded by SAP PO#: 4502455593</t>
  </si>
  <si>
    <t>charge to MP30</t>
  </si>
  <si>
    <t>2019-245</t>
  </si>
  <si>
    <t>Fu Yu</t>
  </si>
  <si>
    <t>ASSY DETECTOR,ASSY PANEL,PACKAGING BOX</t>
  </si>
  <si>
    <t>2019-522</t>
  </si>
  <si>
    <t>Material purchase Part# POLYBAG-004</t>
  </si>
  <si>
    <t>under project expense</t>
  </si>
  <si>
    <t>Packaging Test</t>
  </si>
  <si>
    <t>Miscellaneous</t>
  </si>
  <si>
    <t>Pkg test</t>
  </si>
  <si>
    <t>Exclude SIT  &amp; PKG Test</t>
  </si>
  <si>
    <t>Unbudgeted</t>
  </si>
  <si>
    <t>2019-569R</t>
  </si>
  <si>
    <t>2020-012</t>
  </si>
  <si>
    <t>2020-013</t>
  </si>
  <si>
    <t>2020-015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</si>
  <si>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</si>
  <si>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</si>
  <si>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</si>
  <si>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Flex Nov 19 Calibration Claim - Calibration cost (Kallang)</t>
  </si>
  <si>
    <t>Flex Nov 19 Calibration Claim - Repair cost (spare parts in Kallang)</t>
  </si>
  <si>
    <t>Racal Calibration</t>
  </si>
  <si>
    <t>2020-021</t>
  </si>
  <si>
    <t>Claim for 405002568</t>
  </si>
  <si>
    <t>2020-036</t>
  </si>
  <si>
    <t>2020-034</t>
  </si>
  <si>
    <t>Flex Dec 19 Calibration Claim - Calibration cost (Kallang)</t>
  </si>
  <si>
    <t>Flex Dec 19 Calibration Claim - Repair cost (spare parts and GES Dectecor PM in Kallang)</t>
  </si>
  <si>
    <t xml:space="preserve">Venture Dec 19 Calibration Claim - Miscellaneous </t>
  </si>
  <si>
    <t>Venture Dec19 Calibration Claim - Others</t>
  </si>
  <si>
    <t>EQM PO 58770 to supersede WPPL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</si>
</sst>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[$-409]d\-mmm\-yy;@"/>
    <numFmt numFmtId="167" formatCode="&quot;$&quot;#,##0.00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###,000"/>
    <numFmt numFmtId="171" formatCode="_-&quot;$&quot;* #,##0.00_-;\-&quot;$&quot;* #,##0.00_-;_-&quot;$&quot;* &quot;-&quot;??_-;_-@_-"/>
    <numFmt numFmtId="172" formatCode="&quot;IR£&quot;#,##0.00;\-&quot;IR£&quot;#,##0.00"/>
    <numFmt numFmtId="173" formatCode="&quot;IR£&quot;#,##0.00;[Red]\-&quot;IR£&quot;#,##0.00"/>
    <numFmt numFmtId="174" formatCode="_-&quot;IR£&quot;* #,##0_-;\-&quot;IR£&quot;* #,##0_-;_-&quot;IR£&quot;* &quot;-&quot;_-;_-@_-"/>
    <numFmt numFmtId="175" formatCode="_-&quot;IR£&quot;* #,##0.00_-;\-&quot;IR£&quot;* #,##0.00_-;_-&quot;IR£&quot;* &quot;-&quot;??_-;_-@_-"/>
    <numFmt numFmtId="176" formatCode="&quot;L.&quot;\ #,##0;\-&quot;L.&quot;\ #,##0"/>
    <numFmt numFmtId="177" formatCode="&quot;L.&quot;\ #,##0;[Red]\-&quot;L.&quot;\ #,##0"/>
    <numFmt numFmtId="178" formatCode="hh:mm:ss\ AM/PM_)"/>
    <numFmt numFmtId="179" formatCode="_-* #,##0.0_-;\-* #,##0.0_-;_-* &quot;-&quot;??_-;_-@_-"/>
    <numFmt numFmtId="180" formatCode="&quot;IR£&quot;#,##0;[Red]\-&quot;IR£&quot;#,##0"/>
    <numFmt numFmtId="181" formatCode="General_)"/>
  </numFmts>
  <fonts count="1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b/>
      <sz val="20"/>
      <color indexed="34"/>
      <name val="Times New Roman"/>
      <family val="1"/>
    </font>
    <font>
      <sz val="12"/>
      <color indexed="8"/>
      <name val="Arial"/>
      <family val="2"/>
    </font>
    <font>
      <sz val="12"/>
      <name val="宋体"/>
      <charset val="134"/>
    </font>
    <font>
      <sz val="12"/>
      <name val="Arial"/>
      <family val="2"/>
    </font>
    <font>
      <sz val="12"/>
      <name val="Futura Lt BT"/>
      <family val="2"/>
    </font>
    <font>
      <b/>
      <i/>
      <sz val="16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22222"/>
      <name val="Arial Unicode MS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70C0"/>
      <name val="Calibri"/>
      <family val="2"/>
      <scheme val="minor"/>
    </font>
  </fonts>
  <fills count="10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6"/>
      </patternFill>
    </fill>
    <fill>
      <patternFill patternType="lightUp">
        <fgColor indexed="48"/>
        <bgColor indexed="4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7375D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78">
    <xf numFmtId="0" fontId="0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21" fillId="4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4" fontId="7" fillId="0" borderId="0" applyFill="0" applyBorder="0" applyAlignment="0"/>
    <xf numFmtId="175" fontId="7" fillId="0" borderId="0" applyFill="0" applyBorder="0" applyAlignment="0"/>
    <xf numFmtId="176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17" fillId="20" borderId="1" applyNumberFormat="0" applyAlignment="0" applyProtection="0"/>
    <xf numFmtId="0" fontId="18" fillId="21" borderId="2" applyNumberFormat="0" applyAlignment="0" applyProtection="0"/>
    <xf numFmtId="0" fontId="26" fillId="0" borderId="3" applyNumberFormat="0" applyFill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17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47" fillId="0" borderId="0" applyFont="0" applyFill="0" applyBorder="0" applyAlignment="0" applyProtection="0"/>
    <xf numFmtId="8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44" fontId="7" fillId="0" borderId="0" applyFont="0" applyFill="0" applyBorder="0" applyAlignment="0" applyProtection="0"/>
    <xf numFmtId="14" fontId="19" fillId="0" borderId="0" applyFill="0" applyBorder="0" applyAlignment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5" fillId="7" borderId="1" applyNumberFormat="0" applyAlignment="0" applyProtection="0"/>
    <xf numFmtId="38" fontId="45" fillId="22" borderId="0" applyNumberFormat="0" applyBorder="0" applyAlignment="0" applyProtection="0"/>
    <xf numFmtId="0" fontId="11" fillId="0" borderId="4" applyNumberFormat="0" applyAlignment="0" applyProtection="0">
      <alignment horizontal="left" vertical="center"/>
    </xf>
    <xf numFmtId="0" fontId="11" fillId="0" borderId="5">
      <alignment horizontal="left" vertical="center"/>
    </xf>
    <xf numFmtId="0" fontId="16" fillId="3" borderId="0" applyNumberFormat="0" applyBorder="0" applyAlignment="0" applyProtection="0"/>
    <xf numFmtId="10" fontId="45" fillId="23" borderId="9" applyNumberFormat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7" fillId="24" borderId="0" applyNumberFormat="0" applyBorder="0" applyAlignment="0" applyProtection="0"/>
    <xf numFmtId="178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4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7" fillId="0" borderId="0"/>
    <xf numFmtId="0" fontId="47" fillId="0" borderId="0"/>
    <xf numFmtId="0" fontId="12" fillId="0" borderId="0"/>
    <xf numFmtId="0" fontId="7" fillId="0" borderId="0"/>
    <xf numFmtId="0" fontId="5" fillId="0" borderId="0"/>
    <xf numFmtId="0" fontId="47" fillId="0" borderId="0"/>
    <xf numFmtId="0" fontId="47" fillId="0" borderId="0"/>
    <xf numFmtId="0" fontId="7" fillId="0" borderId="0"/>
    <xf numFmtId="0" fontId="47" fillId="0" borderId="0"/>
    <xf numFmtId="0" fontId="44" fillId="0" borderId="0"/>
    <xf numFmtId="0" fontId="2" fillId="25" borderId="10" applyNumberFormat="0" applyFont="0" applyAlignment="0" applyProtection="0"/>
    <xf numFmtId="176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2" fontId="7" fillId="0" borderId="0" applyFill="0" applyBorder="0" applyAlignment="0"/>
    <xf numFmtId="173" fontId="7" fillId="0" borderId="0" applyFill="0" applyBorder="0" applyAlignment="0"/>
    <xf numFmtId="172" fontId="7" fillId="0" borderId="0" applyFill="0" applyBorder="0" applyAlignment="0"/>
    <xf numFmtId="177" fontId="7" fillId="0" borderId="0" applyFill="0" applyBorder="0" applyAlignment="0"/>
    <xf numFmtId="173" fontId="7" fillId="0" borderId="0" applyFill="0" applyBorder="0" applyAlignment="0"/>
    <xf numFmtId="0" fontId="28" fillId="20" borderId="11" applyNumberFormat="0" applyAlignment="0" applyProtection="0"/>
    <xf numFmtId="4" fontId="19" fillId="26" borderId="11" applyNumberFormat="0" applyProtection="0">
      <alignment vertical="center"/>
    </xf>
    <xf numFmtId="4" fontId="33" fillId="26" borderId="12" applyNumberFormat="0" applyProtection="0">
      <alignment vertical="center"/>
    </xf>
    <xf numFmtId="4" fontId="32" fillId="26" borderId="11" applyNumberFormat="0" applyProtection="0">
      <alignment vertical="center"/>
    </xf>
    <xf numFmtId="4" fontId="19" fillId="26" borderId="11" applyNumberFormat="0" applyProtection="0">
      <alignment horizontal="left" vertical="center" indent="1"/>
    </xf>
    <xf numFmtId="4" fontId="39" fillId="26" borderId="12" applyNumberFormat="0" applyProtection="0">
      <alignment horizontal="left" vertical="center" indent="1"/>
    </xf>
    <xf numFmtId="4" fontId="19" fillId="26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39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9" borderId="11" applyNumberFormat="0" applyProtection="0">
      <alignment horizontal="right" vertical="center"/>
    </xf>
    <xf numFmtId="4" fontId="19" fillId="30" borderId="11" applyNumberFormat="0" applyProtection="0">
      <alignment horizontal="right" vertical="center"/>
    </xf>
    <xf numFmtId="4" fontId="19" fillId="31" borderId="11" applyNumberFormat="0" applyProtection="0">
      <alignment horizontal="right" vertical="center"/>
    </xf>
    <xf numFmtId="4" fontId="19" fillId="32" borderId="11" applyNumberFormat="0" applyProtection="0">
      <alignment horizontal="right" vertical="center"/>
    </xf>
    <xf numFmtId="4" fontId="19" fillId="33" borderId="11" applyNumberFormat="0" applyProtection="0">
      <alignment horizontal="right" vertical="center"/>
    </xf>
    <xf numFmtId="4" fontId="19" fillId="34" borderId="11" applyNumberFormat="0" applyProtection="0">
      <alignment horizontal="right" vertical="center"/>
    </xf>
    <xf numFmtId="4" fontId="19" fillId="35" borderId="11" applyNumberFormat="0" applyProtection="0">
      <alignment horizontal="right" vertical="center"/>
    </xf>
    <xf numFmtId="4" fontId="19" fillId="36" borderId="11" applyNumberFormat="0" applyProtection="0">
      <alignment horizontal="right" vertical="center"/>
    </xf>
    <xf numFmtId="4" fontId="19" fillId="37" borderId="11" applyNumberFormat="0" applyProtection="0">
      <alignment horizontal="right" vertical="center"/>
    </xf>
    <xf numFmtId="4" fontId="31" fillId="38" borderId="11" applyNumberFormat="0" applyProtection="0">
      <alignment horizontal="left" vertical="center" indent="1"/>
    </xf>
    <xf numFmtId="4" fontId="33" fillId="39" borderId="13" applyNumberFormat="0" applyProtection="0">
      <alignment horizontal="left" vertical="center" indent="1"/>
    </xf>
    <xf numFmtId="4" fontId="31" fillId="40" borderId="11" applyNumberFormat="0" applyProtection="0">
      <alignment horizontal="left" vertical="center" indent="1"/>
    </xf>
    <xf numFmtId="4" fontId="19" fillId="41" borderId="14" applyNumberFormat="0" applyProtection="0">
      <alignment horizontal="left" vertical="center" indent="1"/>
    </xf>
    <xf numFmtId="4" fontId="33" fillId="42" borderId="0" applyNumberFormat="0" applyProtection="0">
      <alignment horizontal="left" vertical="center" indent="1"/>
    </xf>
    <xf numFmtId="4" fontId="33" fillId="28" borderId="0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2" borderId="0" applyNumberFormat="0" applyProtection="0">
      <alignment horizontal="left" vertical="center" indent="1"/>
    </xf>
    <xf numFmtId="4" fontId="19" fillId="41" borderId="11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4" fontId="19" fillId="28" borderId="0" applyNumberFormat="0" applyProtection="0">
      <alignment horizontal="left" vertical="center" indent="1"/>
    </xf>
    <xf numFmtId="4" fontId="19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3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44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2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4" fontId="19" fillId="23" borderId="11" applyNumberFormat="0" applyProtection="0">
      <alignment vertical="center"/>
    </xf>
    <xf numFmtId="4" fontId="32" fillId="23" borderId="11" applyNumberFormat="0" applyProtection="0">
      <alignment vertical="center"/>
    </xf>
    <xf numFmtId="4" fontId="19" fillId="23" borderId="11" applyNumberFormat="0" applyProtection="0">
      <alignment horizontal="left" vertical="center" indent="1"/>
    </xf>
    <xf numFmtId="4" fontId="19" fillId="23" borderId="11" applyNumberFormat="0" applyProtection="0">
      <alignment horizontal="left" vertical="center" indent="1"/>
    </xf>
    <xf numFmtId="4" fontId="19" fillId="41" borderId="11" applyNumberFormat="0" applyProtection="0">
      <alignment horizontal="right" vertical="center"/>
    </xf>
    <xf numFmtId="4" fontId="39" fillId="45" borderId="12" applyNumberFormat="0" applyProtection="0">
      <alignment horizontal="right" vertical="center"/>
    </xf>
    <xf numFmtId="4" fontId="32" fillId="41" borderId="11" applyNumberFormat="0" applyProtection="0">
      <alignment horizontal="right" vertical="center"/>
    </xf>
    <xf numFmtId="0" fontId="7" fillId="27" borderId="11" applyNumberFormat="0" applyProtection="0">
      <alignment horizontal="left" vertical="center" indent="1"/>
    </xf>
    <xf numFmtId="4" fontId="33" fillId="42" borderId="12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7" fillId="27" borderId="11" applyNumberFormat="0" applyProtection="0">
      <alignment horizontal="left" vertical="center" indent="1"/>
    </xf>
    <xf numFmtId="0" fontId="43" fillId="0" borderId="0" applyNumberFormat="0" applyProtection="0"/>
    <xf numFmtId="4" fontId="38" fillId="46" borderId="15" applyNumberFormat="0" applyProtection="0">
      <alignment horizontal="left" vertical="center"/>
    </xf>
    <xf numFmtId="0" fontId="35" fillId="0" borderId="0"/>
    <xf numFmtId="4" fontId="34" fillId="41" borderId="11" applyNumberFormat="0" applyProtection="0">
      <alignment horizontal="right" vertical="center"/>
    </xf>
    <xf numFmtId="0" fontId="49" fillId="0" borderId="32" applyNumberFormat="0" applyFont="0" applyFill="0" applyAlignment="0" applyProtection="0"/>
    <xf numFmtId="170" fontId="50" fillId="0" borderId="33" applyNumberFormat="0" applyProtection="0">
      <alignment horizontal="right" vertical="center"/>
    </xf>
    <xf numFmtId="170" fontId="51" fillId="0" borderId="34" applyNumberFormat="0" applyProtection="0">
      <alignment horizontal="right" vertical="center"/>
    </xf>
    <xf numFmtId="0" fontId="51" fillId="48" borderId="32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2" fillId="49" borderId="34" applyNumberFormat="0" applyAlignment="0" applyProtection="0">
      <alignment horizontal="left" vertical="center" indent="1"/>
    </xf>
    <xf numFmtId="0" fontId="53" fillId="0" borderId="35" applyNumberFormat="0" applyFill="0" applyBorder="0" applyAlignment="0" applyProtection="0"/>
    <xf numFmtId="170" fontId="54" fillId="50" borderId="36" applyNumberFormat="0" applyBorder="0" applyAlignment="0" applyProtection="0">
      <alignment horizontal="right" vertical="center" indent="1"/>
    </xf>
    <xf numFmtId="170" fontId="55" fillId="51" borderId="36" applyNumberFormat="0" applyBorder="0" applyAlignment="0" applyProtection="0">
      <alignment horizontal="right" vertical="center" indent="1"/>
    </xf>
    <xf numFmtId="170" fontId="55" fillId="52" borderId="36" applyNumberFormat="0" applyBorder="0" applyAlignment="0" applyProtection="0">
      <alignment horizontal="right" vertical="center" indent="1"/>
    </xf>
    <xf numFmtId="170" fontId="56" fillId="53" borderId="36" applyNumberFormat="0" applyBorder="0" applyAlignment="0" applyProtection="0">
      <alignment horizontal="right" vertical="center" indent="1"/>
    </xf>
    <xf numFmtId="170" fontId="56" fillId="54" borderId="36" applyNumberFormat="0" applyBorder="0" applyAlignment="0" applyProtection="0">
      <alignment horizontal="right" vertical="center" indent="1"/>
    </xf>
    <xf numFmtId="170" fontId="56" fillId="55" borderId="36" applyNumberFormat="0" applyBorder="0" applyAlignment="0" applyProtection="0">
      <alignment horizontal="right" vertical="center" indent="1"/>
    </xf>
    <xf numFmtId="170" fontId="57" fillId="56" borderId="36" applyNumberFormat="0" applyBorder="0" applyAlignment="0" applyProtection="0">
      <alignment horizontal="right" vertical="center" indent="1"/>
    </xf>
    <xf numFmtId="170" fontId="57" fillId="57" borderId="36" applyNumberFormat="0" applyBorder="0" applyAlignment="0" applyProtection="0">
      <alignment horizontal="right" vertical="center" indent="1"/>
    </xf>
    <xf numFmtId="170" fontId="57" fillId="58" borderId="36" applyNumberFormat="0" applyBorder="0" applyAlignment="0" applyProtection="0">
      <alignment horizontal="right" vertical="center" indent="1"/>
    </xf>
    <xf numFmtId="0" fontId="52" fillId="59" borderId="32" applyNumberFormat="0" applyAlignment="0" applyProtection="0">
      <alignment horizontal="left" vertical="center" indent="1"/>
    </xf>
    <xf numFmtId="0" fontId="52" fillId="60" borderId="32" applyNumberFormat="0" applyAlignment="0" applyProtection="0">
      <alignment horizontal="left" vertical="center" indent="1"/>
    </xf>
    <xf numFmtId="0" fontId="52" fillId="61" borderId="32" applyNumberFormat="0" applyAlignment="0" applyProtection="0">
      <alignment horizontal="left" vertical="center" indent="1"/>
    </xf>
    <xf numFmtId="0" fontId="52" fillId="62" borderId="32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0" fillId="62" borderId="33" applyNumberFormat="0" applyBorder="0" applyProtection="0">
      <alignment horizontal="right" vertical="center"/>
    </xf>
    <xf numFmtId="170" fontId="51" fillId="62" borderId="34" applyNumberFormat="0" applyBorder="0" applyProtection="0">
      <alignment horizontal="right" vertical="center"/>
    </xf>
    <xf numFmtId="170" fontId="50" fillId="64" borderId="32" applyNumberFormat="0" applyAlignment="0" applyProtection="0">
      <alignment horizontal="left" vertical="center" indent="1"/>
    </xf>
    <xf numFmtId="0" fontId="51" fillId="48" borderId="34" applyNumberFormat="0" applyAlignment="0" applyProtection="0">
      <alignment horizontal="left" vertical="center" indent="1"/>
    </xf>
    <xf numFmtId="0" fontId="52" fillId="63" borderId="34" applyNumberFormat="0" applyAlignment="0" applyProtection="0">
      <alignment horizontal="left" vertical="center" indent="1"/>
    </xf>
    <xf numFmtId="170" fontId="51" fillId="63" borderId="34" applyNumberFormat="0" applyProtection="0">
      <alignment horizontal="right" vertical="center"/>
    </xf>
    <xf numFmtId="0" fontId="36" fillId="47" borderId="16">
      <protection locked="0"/>
    </xf>
    <xf numFmtId="0" fontId="37" fillId="32" borderId="0"/>
    <xf numFmtId="0" fontId="7" fillId="0" borderId="0"/>
    <xf numFmtId="0" fontId="7" fillId="0" borderId="0"/>
    <xf numFmtId="0" fontId="9" fillId="0" borderId="0"/>
    <xf numFmtId="49" fontId="19" fillId="0" borderId="0" applyFill="0" applyBorder="0" applyAlignment="0"/>
    <xf numFmtId="180" fontId="7" fillId="0" borderId="0" applyFill="0" applyBorder="0" applyAlignment="0"/>
    <xf numFmtId="172" fontId="7" fillId="0" borderId="0" applyFill="0" applyBorder="0" applyAlignment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169" fontId="7" fillId="0" borderId="0" applyFont="0" applyFill="0" applyBorder="0" applyAlignment="0" applyProtection="0"/>
    <xf numFmtId="0" fontId="41" fillId="0" borderId="0">
      <alignment vertical="center"/>
    </xf>
    <xf numFmtId="0" fontId="40" fillId="0" borderId="0"/>
    <xf numFmtId="169" fontId="7" fillId="0" borderId="0" applyFont="0" applyFill="0" applyBorder="0" applyAlignment="0" applyProtection="0"/>
    <xf numFmtId="0" fontId="42" fillId="0" borderId="0">
      <alignment vertical="center"/>
    </xf>
    <xf numFmtId="0" fontId="10" fillId="0" borderId="0"/>
    <xf numFmtId="0" fontId="76" fillId="0" borderId="42" applyNumberFormat="0" applyFill="0" applyAlignment="0" applyProtection="0"/>
    <xf numFmtId="0" fontId="77" fillId="0" borderId="43" applyNumberFormat="0" applyFill="0" applyAlignment="0" applyProtection="0"/>
    <xf numFmtId="0" fontId="78" fillId="0" borderId="44" applyNumberFormat="0" applyFill="0" applyAlignment="0" applyProtection="0"/>
    <xf numFmtId="0" fontId="78" fillId="0" borderId="0" applyNumberFormat="0" applyFill="0" applyBorder="0" applyAlignment="0" applyProtection="0"/>
    <xf numFmtId="0" fontId="79" fillId="75" borderId="0" applyNumberFormat="0" applyBorder="0" applyAlignment="0" applyProtection="0"/>
    <xf numFmtId="0" fontId="80" fillId="76" borderId="0" applyNumberFormat="0" applyBorder="0" applyAlignment="0" applyProtection="0"/>
    <xf numFmtId="0" fontId="81" fillId="78" borderId="45" applyNumberFormat="0" applyAlignment="0" applyProtection="0"/>
    <xf numFmtId="0" fontId="82" fillId="79" borderId="46" applyNumberFormat="0" applyAlignment="0" applyProtection="0"/>
    <xf numFmtId="0" fontId="83" fillId="79" borderId="45" applyNumberFormat="0" applyAlignment="0" applyProtection="0"/>
    <xf numFmtId="0" fontId="84" fillId="0" borderId="47" applyNumberFormat="0" applyFill="0" applyAlignment="0" applyProtection="0"/>
    <xf numFmtId="0" fontId="85" fillId="80" borderId="48" applyNumberFormat="0" applyAlignment="0" applyProtection="0"/>
    <xf numFmtId="0" fontId="86" fillId="0" borderId="0" applyNumberFormat="0" applyFill="0" applyBorder="0" applyAlignment="0" applyProtection="0"/>
    <xf numFmtId="0" fontId="47" fillId="81" borderId="49" applyNumberFormat="0" applyFont="0" applyAlignment="0" applyProtection="0"/>
    <xf numFmtId="0" fontId="87" fillId="0" borderId="0" applyNumberFormat="0" applyFill="0" applyBorder="0" applyAlignment="0" applyProtection="0"/>
    <xf numFmtId="0" fontId="58" fillId="0" borderId="50" applyNumberFormat="0" applyFill="0" applyAlignment="0" applyProtection="0"/>
    <xf numFmtId="0" fontId="88" fillId="82" borderId="0" applyNumberFormat="0" applyBorder="0" applyAlignment="0" applyProtection="0"/>
    <xf numFmtId="0" fontId="47" fillId="83" borderId="0" applyNumberFormat="0" applyBorder="0" applyAlignment="0" applyProtection="0"/>
    <xf numFmtId="0" fontId="47" fillId="84" borderId="0" applyNumberFormat="0" applyBorder="0" applyAlignment="0" applyProtection="0"/>
    <xf numFmtId="0" fontId="88" fillId="86" borderId="0" applyNumberFormat="0" applyBorder="0" applyAlignment="0" applyProtection="0"/>
    <xf numFmtId="0" fontId="47" fillId="87" borderId="0" applyNumberFormat="0" applyBorder="0" applyAlignment="0" applyProtection="0"/>
    <xf numFmtId="0" fontId="47" fillId="88" borderId="0" applyNumberFormat="0" applyBorder="0" applyAlignment="0" applyProtection="0"/>
    <xf numFmtId="0" fontId="88" fillId="90" borderId="0" applyNumberFormat="0" applyBorder="0" applyAlignment="0" applyProtection="0"/>
    <xf numFmtId="0" fontId="47" fillId="91" borderId="0" applyNumberFormat="0" applyBorder="0" applyAlignment="0" applyProtection="0"/>
    <xf numFmtId="0" fontId="47" fillId="92" borderId="0" applyNumberFormat="0" applyBorder="0" applyAlignment="0" applyProtection="0"/>
    <xf numFmtId="0" fontId="88" fillId="94" borderId="0" applyNumberFormat="0" applyBorder="0" applyAlignment="0" applyProtection="0"/>
    <xf numFmtId="0" fontId="47" fillId="95" borderId="0" applyNumberFormat="0" applyBorder="0" applyAlignment="0" applyProtection="0"/>
    <xf numFmtId="0" fontId="47" fillId="96" borderId="0" applyNumberFormat="0" applyBorder="0" applyAlignment="0" applyProtection="0"/>
    <xf numFmtId="0" fontId="88" fillId="98" borderId="0" applyNumberFormat="0" applyBorder="0" applyAlignment="0" applyProtection="0"/>
    <xf numFmtId="0" fontId="47" fillId="99" borderId="0" applyNumberFormat="0" applyBorder="0" applyAlignment="0" applyProtection="0"/>
    <xf numFmtId="0" fontId="47" fillId="100" borderId="0" applyNumberFormat="0" applyBorder="0" applyAlignment="0" applyProtection="0"/>
    <xf numFmtId="0" fontId="88" fillId="102" borderId="0" applyNumberFormat="0" applyBorder="0" applyAlignment="0" applyProtection="0"/>
    <xf numFmtId="0" fontId="47" fillId="103" borderId="0" applyNumberFormat="0" applyBorder="0" applyAlignment="0" applyProtection="0"/>
    <xf numFmtId="0" fontId="47" fillId="104" borderId="0" applyNumberFormat="0" applyBorder="0" applyAlignment="0" applyProtection="0"/>
    <xf numFmtId="0" fontId="47" fillId="85" borderId="0" applyNumberFormat="0" applyBorder="0" applyAlignment="0" applyProtection="0"/>
    <xf numFmtId="0" fontId="47" fillId="89" borderId="0" applyNumberFormat="0" applyBorder="0" applyAlignment="0" applyProtection="0"/>
    <xf numFmtId="0" fontId="47" fillId="93" borderId="0" applyNumberFormat="0" applyBorder="0" applyAlignment="0" applyProtection="0"/>
    <xf numFmtId="0" fontId="47" fillId="97" borderId="0" applyNumberFormat="0" applyBorder="0" applyAlignment="0" applyProtection="0"/>
    <xf numFmtId="0" fontId="47" fillId="101" borderId="0" applyNumberFormat="0" applyBorder="0" applyAlignment="0" applyProtection="0"/>
    <xf numFmtId="0" fontId="47" fillId="105" borderId="0" applyNumberFormat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171" fontId="47" fillId="0" borderId="0" applyFont="0" applyFill="0" applyBorder="0" applyAlignment="0" applyProtection="0"/>
    <xf numFmtId="0" fontId="90" fillId="77" borderId="0" applyNumberFormat="0" applyBorder="0" applyAlignment="0" applyProtection="0"/>
    <xf numFmtId="0" fontId="89" fillId="0" borderId="0"/>
    <xf numFmtId="0" fontId="7" fillId="0" borderId="0"/>
    <xf numFmtId="0" fontId="89" fillId="0" borderId="0"/>
    <xf numFmtId="0" fontId="9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93" fillId="0" borderId="0"/>
  </cellStyleXfs>
  <cellXfs count="339">
    <xf numFmtId="0" fontId="0" fillId="0" borderId="0" xfId="0"/>
    <xf numFmtId="164" fontId="47" fillId="0" borderId="0" xfId="79" applyNumberFormat="1" applyFont="1" applyAlignment="1">
      <alignment horizontal="center"/>
    </xf>
    <xf numFmtId="164" fontId="47" fillId="0" borderId="0" xfId="79" applyNumberFormat="1" applyFont="1"/>
    <xf numFmtId="4" fontId="0" fillId="0" borderId="0" xfId="0" applyNumberFormat="1"/>
    <xf numFmtId="4" fontId="59" fillId="0" borderId="0" xfId="0" applyNumberFormat="1" applyFont="1"/>
    <xf numFmtId="0" fontId="58" fillId="0" borderId="0" xfId="0" applyFont="1"/>
    <xf numFmtId="0" fontId="58" fillId="0" borderId="0" xfId="0" applyFont="1" applyAlignment="1">
      <alignment horizontal="center"/>
    </xf>
    <xf numFmtId="0" fontId="60" fillId="0" borderId="0" xfId="0" applyFont="1"/>
    <xf numFmtId="164" fontId="47" fillId="65" borderId="0" xfId="79" applyNumberFormat="1" applyFont="1" applyFill="1" applyAlignment="1">
      <alignment horizontal="center"/>
    </xf>
    <xf numFmtId="165" fontId="47" fillId="0" borderId="0" xfId="79" applyNumberFormat="1" applyFont="1"/>
    <xf numFmtId="44" fontId="47" fillId="0" borderId="0" xfId="79" applyNumberFormat="1" applyFont="1" applyAlignment="1">
      <alignment horizont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center" wrapText="1"/>
    </xf>
    <xf numFmtId="0" fontId="62" fillId="0" borderId="0" xfId="0" applyFont="1" applyAlignment="1">
      <alignment horizontal="right" vertical="center"/>
    </xf>
    <xf numFmtId="44" fontId="63" fillId="0" borderId="0" xfId="79" applyFont="1" applyAlignment="1">
      <alignment vertical="center" wrapText="1"/>
    </xf>
    <xf numFmtId="0" fontId="62" fillId="0" borderId="0" xfId="0" applyFont="1" applyAlignment="1">
      <alignment horizontal="right" vertical="center" indent="1"/>
    </xf>
    <xf numFmtId="44" fontId="62" fillId="0" borderId="0" xfId="0" applyNumberFormat="1" applyFont="1" applyAlignment="1">
      <alignment horizontal="center" vertical="center"/>
    </xf>
    <xf numFmtId="15" fontId="62" fillId="0" borderId="0" xfId="0" applyNumberFormat="1" applyFont="1" applyAlignment="1">
      <alignment horizontal="center" vertical="center"/>
    </xf>
    <xf numFmtId="44" fontId="62" fillId="0" borderId="17" xfId="0" applyNumberFormat="1" applyFont="1" applyBorder="1" applyAlignment="1">
      <alignment vertical="center"/>
    </xf>
    <xf numFmtId="0" fontId="64" fillId="66" borderId="0" xfId="0" applyFont="1" applyFill="1" applyAlignment="1">
      <alignment horizontal="center" vertical="center"/>
    </xf>
    <xf numFmtId="0" fontId="64" fillId="66" borderId="0" xfId="0" applyFont="1" applyFill="1" applyAlignment="1">
      <alignment vertical="center"/>
    </xf>
    <xf numFmtId="0" fontId="64" fillId="66" borderId="0" xfId="0" applyFont="1" applyFill="1" applyAlignment="1">
      <alignment vertical="center" wrapText="1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3" fillId="0" borderId="0" xfId="0" applyFont="1" applyAlignment="1">
      <alignment vertical="center"/>
    </xf>
    <xf numFmtId="0" fontId="63" fillId="0" borderId="37" xfId="0" applyFont="1" applyBorder="1" applyAlignment="1">
      <alignment horizontal="left" vertical="top" wrapText="1"/>
    </xf>
    <xf numFmtId="8" fontId="63" fillId="0" borderId="38" xfId="0" applyNumberFormat="1" applyFont="1" applyBorder="1" applyAlignment="1">
      <alignment horizontal="left" vertical="top" wrapText="1"/>
    </xf>
    <xf numFmtId="0" fontId="63" fillId="0" borderId="0" xfId="0" applyFont="1" applyAlignment="1">
      <alignment horizontal="left" vertical="center"/>
    </xf>
    <xf numFmtId="44" fontId="63" fillId="0" borderId="0" xfId="79" applyFont="1" applyAlignment="1">
      <alignment vertical="center"/>
    </xf>
    <xf numFmtId="0" fontId="63" fillId="0" borderId="39" xfId="0" applyFont="1" applyBorder="1" applyAlignment="1">
      <alignment horizontal="left" vertical="top" wrapText="1"/>
    </xf>
    <xf numFmtId="0" fontId="6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62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44" fontId="62" fillId="0" borderId="17" xfId="0" applyNumberFormat="1" applyFont="1" applyBorder="1" applyAlignment="1">
      <alignment horizontal="center" vertical="center"/>
    </xf>
    <xf numFmtId="0" fontId="64" fillId="66" borderId="0" xfId="0" applyFont="1" applyFill="1" applyAlignment="1">
      <alignment horizontal="center" vertical="center" wrapText="1"/>
    </xf>
    <xf numFmtId="0" fontId="67" fillId="67" borderId="40" xfId="0" applyFont="1" applyFill="1" applyBorder="1" applyAlignment="1">
      <alignment horizontal="left" vertical="top" wrapText="1"/>
    </xf>
    <xf numFmtId="8" fontId="67" fillId="67" borderId="41" xfId="0" applyNumberFormat="1" applyFont="1" applyFill="1" applyBorder="1" applyAlignment="1">
      <alignment horizontal="left" vertical="top" wrapText="1"/>
    </xf>
    <xf numFmtId="0" fontId="64" fillId="0" borderId="0" xfId="0" applyFont="1" applyAlignment="1">
      <alignment horizontal="right" vertical="center"/>
    </xf>
    <xf numFmtId="0" fontId="63" fillId="0" borderId="0" xfId="0" applyFont="1" applyAlignment="1">
      <alignment horizontal="right" vertical="center"/>
    </xf>
    <xf numFmtId="0" fontId="66" fillId="0" borderId="0" xfId="0" applyFont="1" applyAlignment="1">
      <alignment horizontal="right" vertical="center"/>
    </xf>
    <xf numFmtId="44" fontId="63" fillId="0" borderId="0" xfId="79" applyFont="1" applyAlignment="1">
      <alignment horizontal="right" vertical="center"/>
    </xf>
    <xf numFmtId="0" fontId="65" fillId="0" borderId="0" xfId="0" applyFont="1" applyAlignment="1">
      <alignment horizontal="right" vertical="center"/>
    </xf>
    <xf numFmtId="0" fontId="62" fillId="0" borderId="0" xfId="0" applyFont="1" applyFill="1" applyAlignment="1">
      <alignment horizontal="right" vertical="center"/>
    </xf>
    <xf numFmtId="0" fontId="62" fillId="0" borderId="0" xfId="0" applyFont="1" applyFill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44" fontId="62" fillId="0" borderId="0" xfId="79" applyFont="1" applyAlignment="1">
      <alignment vertical="center"/>
    </xf>
    <xf numFmtId="8" fontId="62" fillId="0" borderId="0" xfId="79" applyNumberFormat="1" applyFont="1" applyAlignment="1">
      <alignment vertical="center"/>
    </xf>
    <xf numFmtId="44" fontId="62" fillId="0" borderId="0" xfId="79" applyFont="1" applyFill="1" applyAlignment="1">
      <alignment vertical="center"/>
    </xf>
    <xf numFmtId="0" fontId="62" fillId="0" borderId="0" xfId="0" quotePrefix="1" applyFont="1" applyAlignment="1">
      <alignment vertical="center"/>
    </xf>
    <xf numFmtId="17" fontId="62" fillId="0" borderId="0" xfId="0" quotePrefix="1" applyNumberFormat="1" applyFont="1" applyAlignment="1">
      <alignment vertical="center"/>
    </xf>
    <xf numFmtId="42" fontId="62" fillId="0" borderId="0" xfId="0" applyNumberFormat="1" applyFont="1" applyAlignment="1">
      <alignment vertical="center"/>
    </xf>
    <xf numFmtId="14" fontId="63" fillId="0" borderId="0" xfId="0" applyNumberFormat="1" applyFont="1" applyFill="1" applyAlignment="1">
      <alignment horizontal="center" vertical="center"/>
    </xf>
    <xf numFmtId="0" fontId="64" fillId="0" borderId="18" xfId="0" applyFont="1" applyBorder="1" applyAlignment="1">
      <alignment horizontal="left" vertical="center"/>
    </xf>
    <xf numFmtId="0" fontId="64" fillId="0" borderId="19" xfId="0" applyFont="1" applyBorder="1" applyAlignment="1">
      <alignment horizontal="left" vertical="center"/>
    </xf>
    <xf numFmtId="8" fontId="63" fillId="68" borderId="20" xfId="0" applyNumberFormat="1" applyFont="1" applyFill="1" applyBorder="1" applyAlignment="1">
      <alignment horizontal="left" vertical="top" wrapText="1"/>
    </xf>
    <xf numFmtId="8" fontId="63" fillId="0" borderId="20" xfId="0" applyNumberFormat="1" applyFont="1" applyFill="1" applyBorder="1" applyAlignment="1">
      <alignment horizontal="left" vertical="top" wrapText="1"/>
    </xf>
    <xf numFmtId="0" fontId="63" fillId="0" borderId="21" xfId="0" applyFont="1" applyFill="1" applyBorder="1" applyAlignment="1">
      <alignment horizontal="left" vertical="center" wrapText="1"/>
    </xf>
    <xf numFmtId="0" fontId="68" fillId="69" borderId="21" xfId="0" applyFont="1" applyFill="1" applyBorder="1" applyAlignment="1">
      <alignment horizontal="left" vertical="top" wrapText="1"/>
    </xf>
    <xf numFmtId="8" fontId="68" fillId="69" borderId="20" xfId="0" applyNumberFormat="1" applyFont="1" applyFill="1" applyBorder="1" applyAlignment="1">
      <alignment horizontal="left" vertical="top" wrapText="1"/>
    </xf>
    <xf numFmtId="8" fontId="63" fillId="0" borderId="38" xfId="0" applyNumberFormat="1" applyFont="1" applyFill="1" applyBorder="1" applyAlignment="1">
      <alignment horizontal="left" vertical="top" wrapText="1"/>
    </xf>
    <xf numFmtId="15" fontId="63" fillId="0" borderId="0" xfId="0" applyNumberFormat="1" applyFont="1" applyAlignment="1">
      <alignment horizontal="center" vertical="center"/>
    </xf>
    <xf numFmtId="164" fontId="0" fillId="70" borderId="17" xfId="0" applyNumberFormat="1" applyFill="1" applyBorder="1"/>
    <xf numFmtId="0" fontId="62" fillId="0" borderId="0" xfId="0" applyFont="1" applyFill="1" applyAlignment="1">
      <alignment vertical="center" wrapText="1"/>
    </xf>
    <xf numFmtId="0" fontId="65" fillId="0" borderId="0" xfId="0" applyFont="1" applyFill="1" applyAlignment="1">
      <alignment horizontal="center" vertical="center"/>
    </xf>
    <xf numFmtId="164" fontId="0" fillId="0" borderId="0" xfId="0" applyNumberFormat="1" applyFill="1" applyBorder="1"/>
    <xf numFmtId="44" fontId="0" fillId="0" borderId="0" xfId="0" applyNumberFormat="1"/>
    <xf numFmtId="0" fontId="63" fillId="0" borderId="0" xfId="0" applyFont="1" applyAlignment="1">
      <alignment horizontal="right" vertical="center"/>
    </xf>
    <xf numFmtId="0" fontId="63" fillId="68" borderId="21" xfId="0" applyFont="1" applyFill="1" applyBorder="1" applyAlignment="1">
      <alignment horizontal="left" vertical="center" wrapText="1"/>
    </xf>
    <xf numFmtId="0" fontId="63" fillId="68" borderId="22" xfId="0" applyFont="1" applyFill="1" applyBorder="1" applyAlignment="1">
      <alignment horizontal="left" vertical="center" wrapText="1"/>
    </xf>
    <xf numFmtId="8" fontId="63" fillId="68" borderId="23" xfId="0" applyNumberFormat="1" applyFont="1" applyFill="1" applyBorder="1" applyAlignment="1">
      <alignment horizontal="left" vertical="top" wrapText="1"/>
    </xf>
    <xf numFmtId="0" fontId="67" fillId="71" borderId="18" xfId="0" applyFont="1" applyFill="1" applyBorder="1" applyAlignment="1">
      <alignment horizontal="left" vertical="center"/>
    </xf>
    <xf numFmtId="0" fontId="67" fillId="71" borderId="19" xfId="0" applyFont="1" applyFill="1" applyBorder="1" applyAlignment="1">
      <alignment horizontal="left" vertical="center"/>
    </xf>
    <xf numFmtId="8" fontId="69" fillId="0" borderId="0" xfId="0" applyNumberFormat="1" applyFont="1"/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Alignment="1">
      <alignment horizontal="center" vertical="center" wrapText="1"/>
    </xf>
    <xf numFmtId="0" fontId="13" fillId="0" borderId="0" xfId="159" applyFont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66" fontId="63" fillId="0" borderId="0" xfId="0" applyNumberFormat="1" applyFont="1" applyFill="1" applyAlignment="1">
      <alignment horizontal="center" vertical="center"/>
    </xf>
    <xf numFmtId="14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right" vertical="center"/>
    </xf>
    <xf numFmtId="8" fontId="70" fillId="0" borderId="0" xfId="0" applyNumberFormat="1" applyFont="1"/>
    <xf numFmtId="0" fontId="62" fillId="0" borderId="0" xfId="0" applyFont="1" applyFill="1" applyAlignment="1">
      <alignment horizontal="center" vertical="center" wrapText="1"/>
    </xf>
    <xf numFmtId="44" fontId="62" fillId="0" borderId="0" xfId="0" applyNumberFormat="1" applyFont="1" applyBorder="1" applyAlignment="1">
      <alignment horizontal="center" vertical="center"/>
    </xf>
    <xf numFmtId="44" fontId="62" fillId="0" borderId="0" xfId="0" applyNumberFormat="1" applyFont="1" applyAlignment="1">
      <alignment vertical="center"/>
    </xf>
    <xf numFmtId="0" fontId="0" fillId="0" borderId="0" xfId="0"/>
    <xf numFmtId="0" fontId="63" fillId="0" borderId="0" xfId="0" applyFont="1" applyFill="1" applyAlignment="1">
      <alignment vertical="center"/>
    </xf>
    <xf numFmtId="44" fontId="63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4" fontId="63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3" fillId="0" borderId="0" xfId="0" applyFont="1" applyFill="1" applyBorder="1" applyAlignment="1">
      <alignment vertical="center"/>
    </xf>
    <xf numFmtId="44" fontId="63" fillId="0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left" vertical="center" wrapText="1"/>
    </xf>
    <xf numFmtId="0" fontId="64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67" borderId="0" xfId="0" applyFont="1" applyFill="1" applyAlignment="1">
      <alignment horizontal="left" vertical="top"/>
    </xf>
    <xf numFmtId="8" fontId="63" fillId="0" borderId="28" xfId="0" applyNumberFormat="1" applyFont="1" applyBorder="1" applyAlignment="1">
      <alignment horizontal="left" vertical="top" wrapText="1"/>
    </xf>
    <xf numFmtId="167" fontId="62" fillId="0" borderId="0" xfId="0" applyNumberFormat="1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4" fillId="0" borderId="28" xfId="0" applyFont="1" applyBorder="1" applyAlignment="1">
      <alignment horizontal="left" vertical="center"/>
    </xf>
    <xf numFmtId="0" fontId="62" fillId="0" borderId="0" xfId="0" applyFont="1" applyFill="1" applyAlignment="1">
      <alignment wrapText="1"/>
    </xf>
    <xf numFmtId="0" fontId="64" fillId="0" borderId="29" xfId="0" applyFont="1" applyBorder="1" applyAlignment="1">
      <alignment horizontal="left" vertical="center"/>
    </xf>
    <xf numFmtId="0" fontId="64" fillId="0" borderId="27" xfId="0" applyFont="1" applyBorder="1" applyAlignment="1">
      <alignment horizontal="left" vertical="center"/>
    </xf>
    <xf numFmtId="8" fontId="14" fillId="0" borderId="28" xfId="0" applyNumberFormat="1" applyFont="1" applyBorder="1" applyAlignment="1">
      <alignment horizontal="left" vertical="top" wrapText="1"/>
    </xf>
    <xf numFmtId="0" fontId="71" fillId="0" borderId="0" xfId="0" applyFont="1" applyAlignment="1">
      <alignment horizontal="left" vertical="center"/>
    </xf>
    <xf numFmtId="167" fontId="71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167" fontId="72" fillId="0" borderId="0" xfId="0" applyNumberFormat="1" applyFont="1" applyAlignment="1">
      <alignment horizontal="left" vertical="center"/>
    </xf>
    <xf numFmtId="0" fontId="63" fillId="0" borderId="0" xfId="0" applyFont="1" applyFill="1" applyAlignment="1">
      <alignment horizontal="right" vertical="center"/>
    </xf>
    <xf numFmtId="8" fontId="14" fillId="0" borderId="28" xfId="0" applyNumberFormat="1" applyFont="1" applyBorder="1" applyAlignment="1">
      <alignment horizontal="center" vertical="top" wrapText="1"/>
    </xf>
    <xf numFmtId="8" fontId="14" fillId="0" borderId="28" xfId="0" applyNumberFormat="1" applyFont="1" applyFill="1" applyBorder="1" applyAlignment="1">
      <alignment horizontal="left" vertical="top" wrapText="1"/>
    </xf>
    <xf numFmtId="0" fontId="71" fillId="0" borderId="0" xfId="0" applyFont="1" applyFill="1" applyAlignment="1">
      <alignment horizontal="left" vertical="center"/>
    </xf>
    <xf numFmtId="167" fontId="71" fillId="0" borderId="0" xfId="0" applyNumberFormat="1" applyFont="1" applyFill="1" applyAlignment="1">
      <alignment horizontal="left" vertical="center"/>
    </xf>
    <xf numFmtId="0" fontId="73" fillId="0" borderId="0" xfId="0" applyFont="1" applyFill="1" applyAlignment="1">
      <alignment horizontal="left" vertical="top"/>
    </xf>
    <xf numFmtId="167" fontId="73" fillId="0" borderId="0" xfId="0" applyNumberFormat="1" applyFont="1" applyFill="1" applyAlignment="1">
      <alignment horizontal="left" vertical="top"/>
    </xf>
    <xf numFmtId="0" fontId="71" fillId="0" borderId="28" xfId="0" applyFont="1" applyFill="1" applyBorder="1" applyAlignment="1">
      <alignment horizontal="left" vertical="center"/>
    </xf>
    <xf numFmtId="0" fontId="66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Alignment="1">
      <alignment horizontal="center" vertical="center" wrapText="1"/>
    </xf>
    <xf numFmtId="0" fontId="74" fillId="67" borderId="40" xfId="0" applyFont="1" applyFill="1" applyBorder="1" applyAlignment="1">
      <alignment horizontal="left" vertical="top" wrapText="1"/>
    </xf>
    <xf numFmtId="8" fontId="74" fillId="67" borderId="41" xfId="0" applyNumberFormat="1" applyFont="1" applyFill="1" applyBorder="1" applyAlignment="1">
      <alignment horizontal="left" vertical="top" wrapText="1"/>
    </xf>
    <xf numFmtId="0" fontId="75" fillId="74" borderId="0" xfId="0" applyFont="1" applyFill="1" applyAlignment="1">
      <alignment horizontal="left" vertical="top"/>
    </xf>
    <xf numFmtId="42" fontId="62" fillId="0" borderId="0" xfId="0" applyNumberFormat="1" applyFont="1" applyAlignment="1">
      <alignment horizontal="center" vertical="center"/>
    </xf>
    <xf numFmtId="44" fontId="65" fillId="0" borderId="0" xfId="79" applyFont="1" applyFill="1" applyAlignment="1">
      <alignment horizontal="center" vertical="center"/>
    </xf>
    <xf numFmtId="0" fontId="62" fillId="72" borderId="0" xfId="0" applyFont="1" applyFill="1" applyAlignment="1">
      <alignment horizontal="center" vertical="center"/>
    </xf>
    <xf numFmtId="0" fontId="62" fillId="73" borderId="0" xfId="0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/>
    </xf>
    <xf numFmtId="0" fontId="63" fillId="73" borderId="0" xfId="0" applyFont="1" applyFill="1" applyBorder="1" applyAlignment="1">
      <alignment vertical="center" wrapText="1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vertical="center"/>
    </xf>
    <xf numFmtId="0" fontId="63" fillId="0" borderId="0" xfId="0" applyFont="1" applyFill="1" applyAlignment="1">
      <alignment vertical="center" wrapText="1"/>
    </xf>
    <xf numFmtId="0" fontId="62" fillId="0" borderId="0" xfId="0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Border="1" applyAlignment="1">
      <alignment vertical="center"/>
    </xf>
    <xf numFmtId="0" fontId="63" fillId="0" borderId="0" xfId="0" applyFont="1" applyFill="1" applyBorder="1" applyAlignment="1">
      <alignment vertical="center" wrapText="1"/>
    </xf>
    <xf numFmtId="15" fontId="63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6" fontId="63" fillId="0" borderId="0" xfId="0" applyNumberFormat="1" applyFont="1" applyFill="1" applyAlignment="1">
      <alignment horizontal="left" vertical="center"/>
    </xf>
    <xf numFmtId="0" fontId="65" fillId="0" borderId="0" xfId="0" applyFont="1" applyFill="1" applyAlignment="1">
      <alignment vertical="center"/>
    </xf>
    <xf numFmtId="8" fontId="14" fillId="0" borderId="28" xfId="0" applyNumberFormat="1" applyFont="1" applyFill="1" applyBorder="1" applyAlignment="1">
      <alignment horizontal="center" vertical="top" wrapText="1"/>
    </xf>
    <xf numFmtId="8" fontId="92" fillId="0" borderId="28" xfId="0" applyNumberFormat="1" applyFont="1" applyFill="1" applyBorder="1" applyAlignment="1">
      <alignment horizontal="left" vertical="center"/>
    </xf>
    <xf numFmtId="0" fontId="92" fillId="0" borderId="0" xfId="0" applyFont="1" applyFill="1" applyAlignment="1">
      <alignment horizontal="left" vertical="center"/>
    </xf>
    <xf numFmtId="167" fontId="92" fillId="0" borderId="0" xfId="0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44" fontId="62" fillId="0" borderId="0" xfId="0" applyNumberFormat="1" applyFont="1" applyFill="1" applyAlignment="1">
      <alignment horizontal="center" vertical="center"/>
    </xf>
    <xf numFmtId="8" fontId="62" fillId="0" borderId="0" xfId="0" applyNumberFormat="1" applyFont="1" applyFill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0" xfId="0" applyFont="1" applyFill="1" applyAlignment="1">
      <alignment horizontal="right" vertical="center"/>
    </xf>
    <xf numFmtId="0" fontId="0" fillId="0" borderId="0" xfId="0" applyFill="1"/>
    <xf numFmtId="44" fontId="63" fillId="0" borderId="0" xfId="79" applyFont="1" applyFill="1" applyAlignment="1">
      <alignment horizontal="right" vertical="center"/>
    </xf>
    <xf numFmtId="0" fontId="65" fillId="0" borderId="0" xfId="0" applyFont="1" applyFill="1" applyAlignment="1">
      <alignment horizontal="right" vertical="center"/>
    </xf>
    <xf numFmtId="8" fontId="0" fillId="0" borderId="0" xfId="0" applyNumberFormat="1" applyFill="1" applyAlignment="1">
      <alignment horizontal="left"/>
    </xf>
    <xf numFmtId="0" fontId="65" fillId="68" borderId="21" xfId="0" applyFont="1" applyFill="1" applyBorder="1" applyAlignment="1">
      <alignment horizontal="left" vertical="center" wrapText="1"/>
    </xf>
    <xf numFmtId="0" fontId="63" fillId="72" borderId="21" xfId="0" applyFont="1" applyFill="1" applyBorder="1" applyAlignment="1">
      <alignment horizontal="left" vertical="center" wrapText="1"/>
    </xf>
    <xf numFmtId="0" fontId="94" fillId="0" borderId="25" xfId="0" applyFont="1" applyFill="1" applyBorder="1" applyAlignment="1">
      <alignment horizontal="left" vertical="top" wrapText="1"/>
    </xf>
    <xf numFmtId="8" fontId="94" fillId="0" borderId="24" xfId="0" applyNumberFormat="1" applyFont="1" applyFill="1" applyBorder="1" applyAlignment="1">
      <alignment horizontal="left" vertical="top" wrapText="1"/>
    </xf>
    <xf numFmtId="0" fontId="95" fillId="0" borderId="30" xfId="0" applyFont="1" applyFill="1" applyBorder="1" applyAlignment="1">
      <alignment horizontal="left" vertical="top"/>
    </xf>
    <xf numFmtId="0" fontId="95" fillId="0" borderId="26" xfId="0" applyFont="1" applyFill="1" applyBorder="1" applyAlignment="1">
      <alignment horizontal="left" vertical="top"/>
    </xf>
    <xf numFmtId="8" fontId="94" fillId="0" borderId="31" xfId="0" applyNumberFormat="1" applyFont="1" applyFill="1" applyBorder="1" applyAlignment="1">
      <alignment horizontal="left" vertical="top" wrapText="1"/>
    </xf>
    <xf numFmtId="0" fontId="62" fillId="73" borderId="0" xfId="0" applyFont="1" applyFill="1" applyAlignment="1">
      <alignment vertical="center" wrapText="1"/>
    </xf>
    <xf numFmtId="15" fontId="63" fillId="72" borderId="0" xfId="0" applyNumberFormat="1" applyFont="1" applyFill="1" applyAlignment="1">
      <alignment horizontal="center" vertical="center"/>
    </xf>
    <xf numFmtId="0" fontId="63" fillId="72" borderId="0" xfId="0" applyFont="1" applyFill="1" applyAlignment="1">
      <alignment horizontal="center" vertical="center"/>
    </xf>
    <xf numFmtId="0" fontId="63" fillId="72" borderId="0" xfId="0" applyFont="1" applyFill="1" applyAlignment="1">
      <alignment vertical="center"/>
    </xf>
    <xf numFmtId="44" fontId="63" fillId="72" borderId="0" xfId="79" applyFont="1" applyFill="1" applyAlignment="1">
      <alignment horizontal="center" vertical="center"/>
    </xf>
    <xf numFmtId="0" fontId="63" fillId="72" borderId="0" xfId="0" applyFont="1" applyFill="1" applyAlignment="1">
      <alignment vertical="center" wrapText="1"/>
    </xf>
    <xf numFmtId="17" fontId="63" fillId="0" borderId="0" xfId="0" applyNumberFormat="1" applyFont="1" applyFill="1" applyAlignment="1">
      <alignment horizontal="center" vertical="center"/>
    </xf>
    <xf numFmtId="44" fontId="68" fillId="73" borderId="0" xfId="79" applyFont="1" applyFill="1" applyAlignment="1">
      <alignment horizontal="center" vertical="center"/>
    </xf>
    <xf numFmtId="0" fontId="68" fillId="73" borderId="0" xfId="0" applyFont="1" applyFill="1" applyAlignment="1">
      <alignment vertical="center" wrapText="1"/>
    </xf>
    <xf numFmtId="44" fontId="68" fillId="0" borderId="0" xfId="79" applyFont="1" applyFill="1" applyAlignment="1">
      <alignment horizontal="center" vertical="center"/>
    </xf>
    <xf numFmtId="0" fontId="96" fillId="73" borderId="0" xfId="0" applyFont="1" applyFill="1" applyAlignment="1">
      <alignment vertical="center" wrapText="1"/>
    </xf>
    <xf numFmtId="44" fontId="68" fillId="73" borderId="0" xfId="79" applyFont="1" applyFill="1" applyBorder="1" applyAlignment="1">
      <alignment horizontal="center" vertical="center"/>
    </xf>
    <xf numFmtId="0" fontId="96" fillId="73" borderId="0" xfId="0" applyFont="1" applyFill="1" applyBorder="1" applyAlignment="1">
      <alignment vertical="center" wrapText="1"/>
    </xf>
    <xf numFmtId="8" fontId="63" fillId="0" borderId="0" xfId="0" applyNumberFormat="1" applyFont="1" applyFill="1" applyAlignment="1">
      <alignment horizontal="left" vertical="center" wrapText="1"/>
    </xf>
    <xf numFmtId="17" fontId="63" fillId="0" borderId="0" xfId="0" applyNumberFormat="1" applyFont="1" applyFill="1" applyAlignment="1">
      <alignment vertical="center"/>
    </xf>
    <xf numFmtId="0" fontId="62" fillId="0" borderId="0" xfId="0" applyFont="1" applyFill="1" applyAlignment="1">
      <alignment horizontal="center"/>
    </xf>
    <xf numFmtId="0" fontId="97" fillId="68" borderId="21" xfId="0" applyFont="1" applyFill="1" applyBorder="1" applyAlignment="1">
      <alignment horizontal="left" vertical="center" wrapText="1"/>
    </xf>
    <xf numFmtId="8" fontId="97" fillId="68" borderId="20" xfId="0" applyNumberFormat="1" applyFont="1" applyFill="1" applyBorder="1" applyAlignment="1">
      <alignment horizontal="left" vertical="top" wrapText="1"/>
    </xf>
    <xf numFmtId="8" fontId="63" fillId="0" borderId="0" xfId="0" applyNumberFormat="1" applyFont="1" applyFill="1" applyBorder="1" applyAlignment="1">
      <alignment horizontal="left" vertical="top" wrapText="1"/>
    </xf>
    <xf numFmtId="0" fontId="98" fillId="0" borderId="21" xfId="0" applyFont="1" applyFill="1" applyBorder="1" applyAlignment="1">
      <alignment horizontal="left" vertical="center" wrapText="1"/>
    </xf>
    <xf numFmtId="0" fontId="99" fillId="0" borderId="28" xfId="0" applyFont="1" applyFill="1" applyBorder="1" applyAlignment="1">
      <alignment horizontal="left" vertical="center"/>
    </xf>
    <xf numFmtId="0" fontId="99" fillId="0" borderId="0" xfId="0" applyFont="1" applyFill="1" applyAlignment="1">
      <alignment horizontal="left" vertical="center"/>
    </xf>
    <xf numFmtId="167" fontId="99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73" borderId="0" xfId="0" applyFont="1" applyFill="1" applyAlignment="1">
      <alignment vertical="center" wrapText="1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40" xfId="0" applyFont="1" applyBorder="1" applyAlignment="1">
      <alignment horizontal="left" vertical="top" wrapText="1"/>
    </xf>
    <xf numFmtId="8" fontId="63" fillId="0" borderId="0" xfId="0" applyNumberFormat="1" applyFont="1" applyBorder="1" applyAlignment="1">
      <alignment horizontal="left" vertical="top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73" borderId="0" xfId="0" applyNumberFormat="1" applyFont="1" applyFill="1" applyAlignment="1">
      <alignment horizontal="center" vertical="center"/>
    </xf>
    <xf numFmtId="0" fontId="63" fillId="73" borderId="0" xfId="0" applyFont="1" applyFill="1" applyAlignment="1">
      <alignment horizontal="center" vertical="center"/>
    </xf>
    <xf numFmtId="0" fontId="63" fillId="73" borderId="0" xfId="0" applyFont="1" applyFill="1" applyAlignment="1">
      <alignment horizontal="left" vertical="center"/>
    </xf>
    <xf numFmtId="0" fontId="63" fillId="73" borderId="0" xfId="0" applyFont="1" applyFill="1" applyBorder="1" applyAlignment="1">
      <alignment vertical="center"/>
    </xf>
    <xf numFmtId="44" fontId="63" fillId="73" borderId="0" xfId="79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100" fillId="0" borderId="0" xfId="0" applyFont="1" applyAlignment="1">
      <alignment horizontal="right" vertical="center"/>
    </xf>
    <xf numFmtId="44" fontId="100" fillId="0" borderId="0" xfId="0" applyNumberFormat="1" applyFont="1" applyBorder="1" applyAlignment="1">
      <alignment horizontal="center" vertical="center"/>
    </xf>
    <xf numFmtId="44" fontId="100" fillId="0" borderId="0" xfId="0" applyNumberFormat="1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97" fillId="0" borderId="0" xfId="0" applyFont="1" applyFill="1" applyAlignment="1">
      <alignment horizontal="center" vertical="center"/>
    </xf>
    <xf numFmtId="15" fontId="97" fillId="0" borderId="0" xfId="0" applyNumberFormat="1" applyFont="1" applyFill="1" applyAlignment="1">
      <alignment horizontal="center" vertical="center"/>
    </xf>
    <xf numFmtId="0" fontId="97" fillId="0" borderId="0" xfId="0" applyFont="1" applyFill="1" applyAlignment="1">
      <alignment horizontal="left" vertical="center"/>
    </xf>
    <xf numFmtId="44" fontId="97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0" fontId="63" fillId="0" borderId="0" xfId="0" applyFont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Fill="1" applyAlignment="1">
      <alignment horizontal="left" vertical="center"/>
    </xf>
    <xf numFmtId="17" fontId="63" fillId="0" borderId="0" xfId="0" quotePrefix="1" applyNumberFormat="1" applyFont="1" applyFill="1" applyAlignment="1">
      <alignment horizontal="center" vertical="center"/>
    </xf>
    <xf numFmtId="17" fontId="62" fillId="0" borderId="0" xfId="0" applyNumberFormat="1" applyFont="1" applyFill="1" applyAlignment="1">
      <alignment vertical="center"/>
    </xf>
    <xf numFmtId="44" fontId="65" fillId="0" borderId="0" xfId="0" applyNumberFormat="1" applyFont="1" applyAlignment="1">
      <alignment horizontal="center" vertical="center"/>
    </xf>
    <xf numFmtId="44" fontId="63" fillId="106" borderId="0" xfId="79" applyFont="1" applyFill="1" applyAlignment="1">
      <alignment horizontal="center" vertical="center"/>
    </xf>
    <xf numFmtId="0" fontId="63" fillId="106" borderId="0" xfId="0" applyFont="1" applyFill="1" applyAlignment="1">
      <alignment vertical="center" wrapText="1"/>
    </xf>
    <xf numFmtId="0" fontId="63" fillId="106" borderId="0" xfId="0" applyFont="1" applyFill="1" applyAlignment="1">
      <alignment horizontal="center" vertical="center"/>
    </xf>
    <xf numFmtId="44" fontId="62" fillId="0" borderId="51" xfId="0" applyNumberFormat="1" applyFont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2" fillId="73" borderId="0" xfId="0" applyFont="1" applyFill="1" applyAlignment="1">
      <alignment horizont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63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 wrapText="1"/>
    </xf>
    <xf numFmtId="15" fontId="62" fillId="0" borderId="0" xfId="0" applyNumberFormat="1" applyFont="1" applyFill="1" applyAlignment="1">
      <alignment horizontal="center" vertical="center"/>
    </xf>
    <xf numFmtId="0" fontId="63" fillId="0" borderId="0" xfId="0" applyFont="1" applyFill="1" applyBorder="1" applyAlignment="1">
      <alignment horizontal="left" vertical="center"/>
    </xf>
    <xf numFmtId="0" fontId="63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 wrapText="1"/>
    </xf>
  </cellXfs>
  <cellStyles count="378">
    <cellStyle name="_~3236190" xfId="1" xr:uid="{00000000-0005-0000-0000-000000000000}"/>
    <cellStyle name="_CBOM Q3 09 C-Review Customer Sent 6-15-09_rev1" xfId="2" xr:uid="{00000000-0005-0000-0000-000001000000}"/>
    <cellStyle name="_ChargeOut" xfId="3" xr:uid="{00000000-0005-0000-0000-000002000000}"/>
    <cellStyle name="_MAster Customer Summary -Varian Price 09 - Q1 through Q4 (4)" xfId="4" xr:uid="{00000000-0005-0000-0000-000003000000}"/>
    <cellStyle name="_New NPPV tracking --- 0225" xfId="5" xr:uid="{00000000-0005-0000-0000-000004000000}"/>
    <cellStyle name="_New NPPV tracking 0226" xfId="6" xr:uid="{00000000-0005-0000-0000-000005000000}"/>
    <cellStyle name="_PPV Claim  Form 1" xfId="7" xr:uid="{00000000-0005-0000-0000-000006000000}"/>
    <cellStyle name="_W38 - PPV forecast - 11 May (for CSCM)" xfId="8" xr:uid="{00000000-0005-0000-0000-000007000000}"/>
    <cellStyle name="_W38 - PPV forecast - 11 May (Sin)" xfId="9" xr:uid="{00000000-0005-0000-0000-000008000000}"/>
    <cellStyle name="_W42 - PPV forecast" xfId="10" xr:uid="{00000000-0005-0000-0000-000009000000}"/>
    <cellStyle name="_W42 - PPV forecast (Sin) - amended" xfId="11" xr:uid="{00000000-0005-0000-0000-00000A000000}"/>
    <cellStyle name="_W42 - PPV forecast (Updated for CSCM) " xfId="12" xr:uid="{00000000-0005-0000-0000-00000B000000}"/>
    <cellStyle name="0,0_x000d__x000a_NA_x000d__x000a_" xfId="13" xr:uid="{00000000-0005-0000-0000-00000C000000}"/>
    <cellStyle name="20% - Accent1" xfId="337" builtinId="30" customBuiltin="1"/>
    <cellStyle name="20% - Accent2" xfId="340" builtinId="34" customBuiltin="1"/>
    <cellStyle name="20% - Accent3" xfId="343" builtinId="38" customBuiltin="1"/>
    <cellStyle name="20% - Accent4" xfId="346" builtinId="42" customBuiltin="1"/>
    <cellStyle name="20% - Accent5" xfId="349" builtinId="46" customBuiltin="1"/>
    <cellStyle name="20% - Accent6" xfId="352" builtinId="50" customBuiltin="1"/>
    <cellStyle name="20% - Ênfase1" xfId="14" xr:uid="{00000000-0005-0000-0000-000013000000}"/>
    <cellStyle name="20% - Ênfase2" xfId="15" xr:uid="{00000000-0005-0000-0000-000014000000}"/>
    <cellStyle name="20% - Ênfase3" xfId="16" xr:uid="{00000000-0005-0000-0000-000015000000}"/>
    <cellStyle name="20% - Ênfase4" xfId="17" xr:uid="{00000000-0005-0000-0000-000016000000}"/>
    <cellStyle name="20% - Ênfase5" xfId="18" xr:uid="{00000000-0005-0000-0000-000017000000}"/>
    <cellStyle name="20% - Ênfase6" xfId="19" xr:uid="{00000000-0005-0000-0000-000018000000}"/>
    <cellStyle name="40% - Accent1" xfId="338" builtinId="31" customBuiltin="1"/>
    <cellStyle name="40% - Accent2" xfId="341" builtinId="35" customBuiltin="1"/>
    <cellStyle name="40% - Accent3" xfId="344" builtinId="39" customBuiltin="1"/>
    <cellStyle name="40% - Accent4" xfId="347" builtinId="43" customBuiltin="1"/>
    <cellStyle name="40% - Accent5" xfId="350" builtinId="47" customBuiltin="1"/>
    <cellStyle name="40% - Accent6" xfId="353" builtinId="51" customBuiltin="1"/>
    <cellStyle name="40% - Ênfase1" xfId="20" xr:uid="{00000000-0005-0000-0000-00001F000000}"/>
    <cellStyle name="40% - Ênfase2" xfId="21" xr:uid="{00000000-0005-0000-0000-000020000000}"/>
    <cellStyle name="40% - Ênfase3" xfId="22" xr:uid="{00000000-0005-0000-0000-000021000000}"/>
    <cellStyle name="40% - Ênfase4" xfId="23" xr:uid="{00000000-0005-0000-0000-000022000000}"/>
    <cellStyle name="40% - Ênfase5" xfId="24" xr:uid="{00000000-0005-0000-0000-000023000000}"/>
    <cellStyle name="40% - Ênfase6" xfId="25" xr:uid="{00000000-0005-0000-0000-000024000000}"/>
    <cellStyle name="60% - Accent1 2" xfId="354" xr:uid="{00000000-0005-0000-0000-000025000000}"/>
    <cellStyle name="60% - Accent2 2" xfId="355" xr:uid="{00000000-0005-0000-0000-000026000000}"/>
    <cellStyle name="60% - Accent3 2" xfId="356" xr:uid="{00000000-0005-0000-0000-000027000000}"/>
    <cellStyle name="60% - Accent4 2" xfId="357" xr:uid="{00000000-0005-0000-0000-000028000000}"/>
    <cellStyle name="60% - Accent5 2" xfId="358" xr:uid="{00000000-0005-0000-0000-000029000000}"/>
    <cellStyle name="60% - Accent6 2" xfId="359" xr:uid="{00000000-0005-0000-0000-00002A000000}"/>
    <cellStyle name="60% - Ênfase1" xfId="26" xr:uid="{00000000-0005-0000-0000-00002B000000}"/>
    <cellStyle name="60% - Ênfase2" xfId="27" xr:uid="{00000000-0005-0000-0000-00002C000000}"/>
    <cellStyle name="60% - Ênfase3" xfId="28" xr:uid="{00000000-0005-0000-0000-00002D000000}"/>
    <cellStyle name="60% - Ênfase4" xfId="29" xr:uid="{00000000-0005-0000-0000-00002E000000}"/>
    <cellStyle name="60% - Ênfase5" xfId="30" xr:uid="{00000000-0005-0000-0000-00002F000000}"/>
    <cellStyle name="60% - Ênfase6" xfId="31" xr:uid="{00000000-0005-0000-0000-000030000000}"/>
    <cellStyle name="Accent1" xfId="336" builtinId="29" customBuiltin="1"/>
    <cellStyle name="Accent2" xfId="339" builtinId="33" customBuiltin="1"/>
    <cellStyle name="Accent3" xfId="342" builtinId="37" customBuiltin="1"/>
    <cellStyle name="Accent4" xfId="345" builtinId="41" customBuiltin="1"/>
    <cellStyle name="Accent5" xfId="348" builtinId="45" customBuiltin="1"/>
    <cellStyle name="Accent6" xfId="351" builtinId="49" customBuiltin="1"/>
    <cellStyle name="Bad" xfId="326" builtinId="27" customBuiltin="1"/>
    <cellStyle name="Bom" xfId="32" xr:uid="{00000000-0005-0000-0000-000038000000}"/>
    <cellStyle name="Calc Currency (0)" xfId="33" xr:uid="{00000000-0005-0000-0000-000039000000}"/>
    <cellStyle name="Calc Currency (2)" xfId="34" xr:uid="{00000000-0005-0000-0000-00003A000000}"/>
    <cellStyle name="Calc Percent (0)" xfId="35" xr:uid="{00000000-0005-0000-0000-00003B000000}"/>
    <cellStyle name="Calc Percent (1)" xfId="36" xr:uid="{00000000-0005-0000-0000-00003C000000}"/>
    <cellStyle name="Calc Percent (2)" xfId="37" xr:uid="{00000000-0005-0000-0000-00003D000000}"/>
    <cellStyle name="Calc Units (0)" xfId="38" xr:uid="{00000000-0005-0000-0000-00003E000000}"/>
    <cellStyle name="Calc Units (1)" xfId="39" xr:uid="{00000000-0005-0000-0000-00003F000000}"/>
    <cellStyle name="Calc Units (2)" xfId="40" xr:uid="{00000000-0005-0000-0000-000040000000}"/>
    <cellStyle name="Calculation" xfId="329" builtinId="22" customBuiltin="1"/>
    <cellStyle name="Cálculo" xfId="41" xr:uid="{00000000-0005-0000-0000-000042000000}"/>
    <cellStyle name="Célula de Verificação" xfId="42" xr:uid="{00000000-0005-0000-0000-000043000000}"/>
    <cellStyle name="Célula Vinculada" xfId="43" xr:uid="{00000000-0005-0000-0000-000044000000}"/>
    <cellStyle name="Check Cell" xfId="331" builtinId="23" customBuiltin="1"/>
    <cellStyle name="Comma [00]" xfId="44" xr:uid="{00000000-0005-0000-0000-000046000000}"/>
    <cellStyle name="Comma 2" xfId="45" xr:uid="{00000000-0005-0000-0000-000047000000}"/>
    <cellStyle name="Comma 2 10" xfId="46" xr:uid="{00000000-0005-0000-0000-000048000000}"/>
    <cellStyle name="Comma 2 11" xfId="47" xr:uid="{00000000-0005-0000-0000-000049000000}"/>
    <cellStyle name="Comma 2 12" xfId="48" xr:uid="{00000000-0005-0000-0000-00004A000000}"/>
    <cellStyle name="Comma 2 12 2" xfId="49" xr:uid="{00000000-0005-0000-0000-00004B000000}"/>
    <cellStyle name="Comma 2 12 3" xfId="50" xr:uid="{00000000-0005-0000-0000-00004C000000}"/>
    <cellStyle name="Comma 2 2" xfId="51" xr:uid="{00000000-0005-0000-0000-00004D000000}"/>
    <cellStyle name="Comma 2 2 2" xfId="52" xr:uid="{00000000-0005-0000-0000-00004E000000}"/>
    <cellStyle name="Comma 2 2 3" xfId="53" xr:uid="{00000000-0005-0000-0000-00004F000000}"/>
    <cellStyle name="Comma 2 2 3 2" xfId="54" xr:uid="{00000000-0005-0000-0000-000050000000}"/>
    <cellStyle name="Comma 2 2 3 3" xfId="55" xr:uid="{00000000-0005-0000-0000-000051000000}"/>
    <cellStyle name="Comma 2 3" xfId="56" xr:uid="{00000000-0005-0000-0000-000052000000}"/>
    <cellStyle name="Comma 2 3 2" xfId="57" xr:uid="{00000000-0005-0000-0000-000053000000}"/>
    <cellStyle name="Comma 2 3 2 2" xfId="58" xr:uid="{00000000-0005-0000-0000-000054000000}"/>
    <cellStyle name="Comma 2 3 2 3" xfId="59" xr:uid="{00000000-0005-0000-0000-000055000000}"/>
    <cellStyle name="Comma 2 4" xfId="60" xr:uid="{00000000-0005-0000-0000-000056000000}"/>
    <cellStyle name="Comma 2 5" xfId="61" xr:uid="{00000000-0005-0000-0000-000057000000}"/>
    <cellStyle name="Comma 2 6" xfId="62" xr:uid="{00000000-0005-0000-0000-000058000000}"/>
    <cellStyle name="Comma 2 7" xfId="63" xr:uid="{00000000-0005-0000-0000-000059000000}"/>
    <cellStyle name="Comma 2 8" xfId="64" xr:uid="{00000000-0005-0000-0000-00005A000000}"/>
    <cellStyle name="Comma 2 9" xfId="65" xr:uid="{00000000-0005-0000-0000-00005B000000}"/>
    <cellStyle name="Comma 3" xfId="66" xr:uid="{00000000-0005-0000-0000-00005C000000}"/>
    <cellStyle name="Comma 3 10" xfId="67" xr:uid="{00000000-0005-0000-0000-00005D000000}"/>
    <cellStyle name="Comma 3 2" xfId="68" xr:uid="{00000000-0005-0000-0000-00005E000000}"/>
    <cellStyle name="Comma 3 3" xfId="69" xr:uid="{00000000-0005-0000-0000-00005F000000}"/>
    <cellStyle name="Comma 3 4" xfId="70" xr:uid="{00000000-0005-0000-0000-000060000000}"/>
    <cellStyle name="Comma 3 5" xfId="71" xr:uid="{00000000-0005-0000-0000-000061000000}"/>
    <cellStyle name="Comma 3 6" xfId="72" xr:uid="{00000000-0005-0000-0000-000062000000}"/>
    <cellStyle name="Comma 3 7" xfId="73" xr:uid="{00000000-0005-0000-0000-000063000000}"/>
    <cellStyle name="Comma 3 8" xfId="74" xr:uid="{00000000-0005-0000-0000-000064000000}"/>
    <cellStyle name="Comma 3 9" xfId="75" xr:uid="{00000000-0005-0000-0000-000065000000}"/>
    <cellStyle name="Comma 4" xfId="76" xr:uid="{00000000-0005-0000-0000-000066000000}"/>
    <cellStyle name="Comma 4 2" xfId="77" xr:uid="{00000000-0005-0000-0000-000067000000}"/>
    <cellStyle name="Comma 4 3" xfId="78" xr:uid="{00000000-0005-0000-0000-000068000000}"/>
    <cellStyle name="Currency" xfId="79" builtinId="4"/>
    <cellStyle name="Currency [00]" xfId="80" xr:uid="{00000000-0005-0000-0000-00006A000000}"/>
    <cellStyle name="Currency 10" xfId="360" xr:uid="{00000000-0005-0000-0000-00006B000000}"/>
    <cellStyle name="Currency 11" xfId="361" xr:uid="{00000000-0005-0000-0000-00006C000000}"/>
    <cellStyle name="Currency 12" xfId="375" xr:uid="{00000000-0005-0000-0000-00006D000000}"/>
    <cellStyle name="Currency 13" xfId="374" xr:uid="{00000000-0005-0000-0000-00006E000000}"/>
    <cellStyle name="Currency 14" xfId="376" xr:uid="{00000000-0005-0000-0000-00006F000000}"/>
    <cellStyle name="Currency 15" xfId="373" xr:uid="{00000000-0005-0000-0000-000070000000}"/>
    <cellStyle name="Currency 2" xfId="81" xr:uid="{00000000-0005-0000-0000-000071000000}"/>
    <cellStyle name="Currency 2 10" xfId="82" xr:uid="{00000000-0005-0000-0000-000072000000}"/>
    <cellStyle name="Currency 2 11" xfId="83" xr:uid="{00000000-0005-0000-0000-000073000000}"/>
    <cellStyle name="Currency 2 2" xfId="84" xr:uid="{00000000-0005-0000-0000-000074000000}"/>
    <cellStyle name="Currency 2 2 2" xfId="85" xr:uid="{00000000-0005-0000-0000-000075000000}"/>
    <cellStyle name="Currency 2 3" xfId="86" xr:uid="{00000000-0005-0000-0000-000076000000}"/>
    <cellStyle name="Currency 2 4" xfId="87" xr:uid="{00000000-0005-0000-0000-000077000000}"/>
    <cellStyle name="Currency 2 5" xfId="88" xr:uid="{00000000-0005-0000-0000-000078000000}"/>
    <cellStyle name="Currency 2 6" xfId="89" xr:uid="{00000000-0005-0000-0000-000079000000}"/>
    <cellStyle name="Currency 2 7" xfId="90" xr:uid="{00000000-0005-0000-0000-00007A000000}"/>
    <cellStyle name="Currency 2 8" xfId="91" xr:uid="{00000000-0005-0000-0000-00007B000000}"/>
    <cellStyle name="Currency 2 9" xfId="92" xr:uid="{00000000-0005-0000-0000-00007C000000}"/>
    <cellStyle name="Currency 3" xfId="93" xr:uid="{00000000-0005-0000-0000-00007D000000}"/>
    <cellStyle name="Currency 3 2" xfId="94" xr:uid="{00000000-0005-0000-0000-00007E000000}"/>
    <cellStyle name="Currency 3 3" xfId="95" xr:uid="{00000000-0005-0000-0000-00007F000000}"/>
    <cellStyle name="Currency 3 4" xfId="96" xr:uid="{00000000-0005-0000-0000-000080000000}"/>
    <cellStyle name="Currency 4" xfId="97" xr:uid="{00000000-0005-0000-0000-000081000000}"/>
    <cellStyle name="Currency 4 2" xfId="98" xr:uid="{00000000-0005-0000-0000-000082000000}"/>
    <cellStyle name="Currency 4 3" xfId="99" xr:uid="{00000000-0005-0000-0000-000083000000}"/>
    <cellStyle name="Currency 5" xfId="100" xr:uid="{00000000-0005-0000-0000-000084000000}"/>
    <cellStyle name="Currency 6" xfId="101" xr:uid="{00000000-0005-0000-0000-000085000000}"/>
    <cellStyle name="Currency 7" xfId="102" xr:uid="{00000000-0005-0000-0000-000086000000}"/>
    <cellStyle name="Currency 8" xfId="103" xr:uid="{00000000-0005-0000-0000-000087000000}"/>
    <cellStyle name="Currency 9" xfId="362" xr:uid="{00000000-0005-0000-0000-000088000000}"/>
    <cellStyle name="Date Short" xfId="104" xr:uid="{00000000-0005-0000-0000-000089000000}"/>
    <cellStyle name="Ênfase1" xfId="105" xr:uid="{00000000-0005-0000-0000-00008A000000}"/>
    <cellStyle name="Ênfase2" xfId="106" xr:uid="{00000000-0005-0000-0000-00008B000000}"/>
    <cellStyle name="Ênfase3" xfId="107" xr:uid="{00000000-0005-0000-0000-00008C000000}"/>
    <cellStyle name="Ênfase4" xfId="108" xr:uid="{00000000-0005-0000-0000-00008D000000}"/>
    <cellStyle name="Ênfase5" xfId="109" xr:uid="{00000000-0005-0000-0000-00008E000000}"/>
    <cellStyle name="Ênfase6" xfId="110" xr:uid="{00000000-0005-0000-0000-00008F000000}"/>
    <cellStyle name="Enter Currency (0)" xfId="111" xr:uid="{00000000-0005-0000-0000-000090000000}"/>
    <cellStyle name="Enter Currency (2)" xfId="112" xr:uid="{00000000-0005-0000-0000-000091000000}"/>
    <cellStyle name="Enter Units (0)" xfId="113" xr:uid="{00000000-0005-0000-0000-000092000000}"/>
    <cellStyle name="Enter Units (1)" xfId="114" xr:uid="{00000000-0005-0000-0000-000093000000}"/>
    <cellStyle name="Enter Units (2)" xfId="115" xr:uid="{00000000-0005-0000-0000-000094000000}"/>
    <cellStyle name="Entrada" xfId="116" xr:uid="{00000000-0005-0000-0000-000095000000}"/>
    <cellStyle name="Explanatory Text" xfId="334" builtinId="53" customBuiltin="1"/>
    <cellStyle name="Good" xfId="325" builtinId="26" customBuiltin="1"/>
    <cellStyle name="Grey" xfId="117" xr:uid="{00000000-0005-0000-0000-000098000000}"/>
    <cellStyle name="Header1" xfId="118" xr:uid="{00000000-0005-0000-0000-000099000000}"/>
    <cellStyle name="Header2" xfId="119" xr:uid="{00000000-0005-0000-0000-00009A000000}"/>
    <cellStyle name="Heading 1" xfId="321" builtinId="16" customBuiltin="1"/>
    <cellStyle name="Heading 2" xfId="322" builtinId="17" customBuiltin="1"/>
    <cellStyle name="Heading 3" xfId="323" builtinId="18" customBuiltin="1"/>
    <cellStyle name="Heading 4" xfId="324" builtinId="19" customBuiltin="1"/>
    <cellStyle name="Incorreto" xfId="120" xr:uid="{00000000-0005-0000-0000-00009F000000}"/>
    <cellStyle name="Input" xfId="327" builtinId="20" customBuiltin="1"/>
    <cellStyle name="Input [yellow]" xfId="121" xr:uid="{00000000-0005-0000-0000-0000A1000000}"/>
    <cellStyle name="Link Currency (0)" xfId="122" xr:uid="{00000000-0005-0000-0000-0000A2000000}"/>
    <cellStyle name="Link Currency (2)" xfId="123" xr:uid="{00000000-0005-0000-0000-0000A3000000}"/>
    <cellStyle name="Link Units (0)" xfId="124" xr:uid="{00000000-0005-0000-0000-0000A4000000}"/>
    <cellStyle name="Link Units (1)" xfId="125" xr:uid="{00000000-0005-0000-0000-0000A5000000}"/>
    <cellStyle name="Link Units (2)" xfId="126" xr:uid="{00000000-0005-0000-0000-0000A6000000}"/>
    <cellStyle name="Linked Cell" xfId="330" builtinId="24" customBuiltin="1"/>
    <cellStyle name="Neutra" xfId="127" xr:uid="{00000000-0005-0000-0000-0000A8000000}"/>
    <cellStyle name="Neutral 2" xfId="363" xr:uid="{00000000-0005-0000-0000-0000A9000000}"/>
    <cellStyle name="Normal" xfId="0" builtinId="0"/>
    <cellStyle name="Normal - Style1" xfId="128" xr:uid="{00000000-0005-0000-0000-0000AB000000}"/>
    <cellStyle name="Normal 10" xfId="129" xr:uid="{00000000-0005-0000-0000-0000AC000000}"/>
    <cellStyle name="Normal 10 2" xfId="364" xr:uid="{00000000-0005-0000-0000-0000AD000000}"/>
    <cellStyle name="Normal 10 3" xfId="370" xr:uid="{00000000-0005-0000-0000-0000AE000000}"/>
    <cellStyle name="Normal 11" xfId="377" xr:uid="{00000000-0005-0000-0000-0000AF000000}"/>
    <cellStyle name="Normal 12" xfId="372" xr:uid="{00000000-0005-0000-0000-0000B0000000}"/>
    <cellStyle name="Normal 13" xfId="369" xr:uid="{00000000-0005-0000-0000-0000B1000000}"/>
    <cellStyle name="Normal 14" xfId="368" xr:uid="{00000000-0005-0000-0000-0000B2000000}"/>
    <cellStyle name="Normal 17" xfId="365" xr:uid="{00000000-0005-0000-0000-0000B3000000}"/>
    <cellStyle name="Normal 2" xfId="130" xr:uid="{00000000-0005-0000-0000-0000B4000000}"/>
    <cellStyle name="Normal 2 10" xfId="131" xr:uid="{00000000-0005-0000-0000-0000B5000000}"/>
    <cellStyle name="Normal 2 11" xfId="132" xr:uid="{00000000-0005-0000-0000-0000B6000000}"/>
    <cellStyle name="Normal 2 2" xfId="133" xr:uid="{00000000-0005-0000-0000-0000B7000000}"/>
    <cellStyle name="Normal 2 2 2" xfId="134" xr:uid="{00000000-0005-0000-0000-0000B8000000}"/>
    <cellStyle name="Normal 2 2 3" xfId="135" xr:uid="{00000000-0005-0000-0000-0000B9000000}"/>
    <cellStyle name="Normal 2 3" xfId="136" xr:uid="{00000000-0005-0000-0000-0000BA000000}"/>
    <cellStyle name="Normal 2 4" xfId="137" xr:uid="{00000000-0005-0000-0000-0000BB000000}"/>
    <cellStyle name="Normal 2 5" xfId="138" xr:uid="{00000000-0005-0000-0000-0000BC000000}"/>
    <cellStyle name="Normal 2 6" xfId="139" xr:uid="{00000000-0005-0000-0000-0000BD000000}"/>
    <cellStyle name="Normal 2 7" xfId="140" xr:uid="{00000000-0005-0000-0000-0000BE000000}"/>
    <cellStyle name="Normal 2 8" xfId="141" xr:uid="{00000000-0005-0000-0000-0000BF000000}"/>
    <cellStyle name="Normal 2 9" xfId="142" xr:uid="{00000000-0005-0000-0000-0000C0000000}"/>
    <cellStyle name="Normal 3" xfId="143" xr:uid="{00000000-0005-0000-0000-0000C1000000}"/>
    <cellStyle name="Normal 3 10" xfId="144" xr:uid="{00000000-0005-0000-0000-0000C2000000}"/>
    <cellStyle name="Normal 3 11" xfId="145" xr:uid="{00000000-0005-0000-0000-0000C3000000}"/>
    <cellStyle name="Normal 3 2" xfId="146" xr:uid="{00000000-0005-0000-0000-0000C4000000}"/>
    <cellStyle name="Normal 3 2 2" xfId="147" xr:uid="{00000000-0005-0000-0000-0000C5000000}"/>
    <cellStyle name="Normal 3 2 3" xfId="148" xr:uid="{00000000-0005-0000-0000-0000C6000000}"/>
    <cellStyle name="Normal 3 3" xfId="149" xr:uid="{00000000-0005-0000-0000-0000C7000000}"/>
    <cellStyle name="Normal 3 4" xfId="150" xr:uid="{00000000-0005-0000-0000-0000C8000000}"/>
    <cellStyle name="Normal 3 5" xfId="151" xr:uid="{00000000-0005-0000-0000-0000C9000000}"/>
    <cellStyle name="Normal 3 6" xfId="152" xr:uid="{00000000-0005-0000-0000-0000CA000000}"/>
    <cellStyle name="Normal 3 7" xfId="153" xr:uid="{00000000-0005-0000-0000-0000CB000000}"/>
    <cellStyle name="Normal 3 8" xfId="154" xr:uid="{00000000-0005-0000-0000-0000CC000000}"/>
    <cellStyle name="Normal 3 9" xfId="155" xr:uid="{00000000-0005-0000-0000-0000CD000000}"/>
    <cellStyle name="Normal 4" xfId="156" xr:uid="{00000000-0005-0000-0000-0000CE000000}"/>
    <cellStyle name="Normal 4 2" xfId="157" xr:uid="{00000000-0005-0000-0000-0000CF000000}"/>
    <cellStyle name="Normal 4 3" xfId="158" xr:uid="{00000000-0005-0000-0000-0000D0000000}"/>
    <cellStyle name="Normal 5" xfId="159" xr:uid="{00000000-0005-0000-0000-0000D1000000}"/>
    <cellStyle name="Normal 5 2" xfId="160" xr:uid="{00000000-0005-0000-0000-0000D2000000}"/>
    <cellStyle name="Normal 5 3" xfId="161" xr:uid="{00000000-0005-0000-0000-0000D3000000}"/>
    <cellStyle name="Normal 5 4" xfId="162" xr:uid="{00000000-0005-0000-0000-0000D4000000}"/>
    <cellStyle name="Normal 6" xfId="163" xr:uid="{00000000-0005-0000-0000-0000D5000000}"/>
    <cellStyle name="Normal 7" xfId="164" xr:uid="{00000000-0005-0000-0000-0000D6000000}"/>
    <cellStyle name="Normal 8" xfId="165" xr:uid="{00000000-0005-0000-0000-0000D7000000}"/>
    <cellStyle name="Normal 9" xfId="166" xr:uid="{00000000-0005-0000-0000-0000D8000000}"/>
    <cellStyle name="Normal 9 2" xfId="366" xr:uid="{00000000-0005-0000-0000-0000D9000000}"/>
    <cellStyle name="Normal 9 3" xfId="371" xr:uid="{00000000-0005-0000-0000-0000DA000000}"/>
    <cellStyle name="Nota" xfId="167" xr:uid="{00000000-0005-0000-0000-0000DB000000}"/>
    <cellStyle name="Note" xfId="333" builtinId="10" customBuiltin="1"/>
    <cellStyle name="Output" xfId="328" builtinId="21" customBuiltin="1"/>
    <cellStyle name="Percent [0]" xfId="168" xr:uid="{00000000-0005-0000-0000-0000DE000000}"/>
    <cellStyle name="Percent [00]" xfId="169" xr:uid="{00000000-0005-0000-0000-0000DF000000}"/>
    <cellStyle name="Percent [2]" xfId="170" xr:uid="{00000000-0005-0000-0000-0000E0000000}"/>
    <cellStyle name="Percent 2" xfId="171" xr:uid="{00000000-0005-0000-0000-0000E1000000}"/>
    <cellStyle name="Percent 2 2" xfId="172" xr:uid="{00000000-0005-0000-0000-0000E2000000}"/>
    <cellStyle name="Percent 2 2 2" xfId="173" xr:uid="{00000000-0005-0000-0000-0000E3000000}"/>
    <cellStyle name="Percent 2 2 3" xfId="174" xr:uid="{00000000-0005-0000-0000-0000E4000000}"/>
    <cellStyle name="Percent 2 3" xfId="175" xr:uid="{00000000-0005-0000-0000-0000E5000000}"/>
    <cellStyle name="Percent 2 4" xfId="176" xr:uid="{00000000-0005-0000-0000-0000E6000000}"/>
    <cellStyle name="Percent 3" xfId="177" xr:uid="{00000000-0005-0000-0000-0000E7000000}"/>
    <cellStyle name="Percent 3 2" xfId="178" xr:uid="{00000000-0005-0000-0000-0000E8000000}"/>
    <cellStyle name="Percent 4" xfId="179" xr:uid="{00000000-0005-0000-0000-0000E9000000}"/>
    <cellStyle name="Percent 4 2" xfId="180" xr:uid="{00000000-0005-0000-0000-0000EA000000}"/>
    <cellStyle name="PrePop Currency (0)" xfId="181" xr:uid="{00000000-0005-0000-0000-0000EB000000}"/>
    <cellStyle name="PrePop Currency (2)" xfId="182" xr:uid="{00000000-0005-0000-0000-0000EC000000}"/>
    <cellStyle name="PrePop Units (0)" xfId="183" xr:uid="{00000000-0005-0000-0000-0000ED000000}"/>
    <cellStyle name="PrePop Units (1)" xfId="184" xr:uid="{00000000-0005-0000-0000-0000EE000000}"/>
    <cellStyle name="PrePop Units (2)" xfId="185" xr:uid="{00000000-0005-0000-0000-0000EF000000}"/>
    <cellStyle name="Saída" xfId="186" xr:uid="{00000000-0005-0000-0000-0000F0000000}"/>
    <cellStyle name="SAPBEXaggData" xfId="187" xr:uid="{00000000-0005-0000-0000-0000F1000000}"/>
    <cellStyle name="SAPBEXaggData 2" xfId="188" xr:uid="{00000000-0005-0000-0000-0000F2000000}"/>
    <cellStyle name="SAPBEXaggDataEmph" xfId="189" xr:uid="{00000000-0005-0000-0000-0000F3000000}"/>
    <cellStyle name="SAPBEXaggItem" xfId="190" xr:uid="{00000000-0005-0000-0000-0000F4000000}"/>
    <cellStyle name="SAPBEXaggItem 2" xfId="191" xr:uid="{00000000-0005-0000-0000-0000F5000000}"/>
    <cellStyle name="SAPBEXaggItemX" xfId="192" xr:uid="{00000000-0005-0000-0000-0000F6000000}"/>
    <cellStyle name="SAPBEXchaText" xfId="193" xr:uid="{00000000-0005-0000-0000-0000F7000000}"/>
    <cellStyle name="SAPBEXchaText 2" xfId="194" xr:uid="{00000000-0005-0000-0000-0000F8000000}"/>
    <cellStyle name="SAPBEXchaText 2 2" xfId="195" xr:uid="{00000000-0005-0000-0000-0000F9000000}"/>
    <cellStyle name="SAPBEXchaText 3" xfId="196" xr:uid="{00000000-0005-0000-0000-0000FA000000}"/>
    <cellStyle name="SAPBEXchaText 4" xfId="197" xr:uid="{00000000-0005-0000-0000-0000FB000000}"/>
    <cellStyle name="SAPBEXchaText 4 2" xfId="198" xr:uid="{00000000-0005-0000-0000-0000FC000000}"/>
    <cellStyle name="SAPBEXchaText 5" xfId="199" xr:uid="{00000000-0005-0000-0000-0000FD000000}"/>
    <cellStyle name="SAPBEXexcBad7" xfId="200" xr:uid="{00000000-0005-0000-0000-0000FE000000}"/>
    <cellStyle name="SAPBEXexcBad8" xfId="201" xr:uid="{00000000-0005-0000-0000-0000FF000000}"/>
    <cellStyle name="SAPBEXexcBad9" xfId="202" xr:uid="{00000000-0005-0000-0000-000000010000}"/>
    <cellStyle name="SAPBEXexcCritical4" xfId="203" xr:uid="{00000000-0005-0000-0000-000001010000}"/>
    <cellStyle name="SAPBEXexcCritical5" xfId="204" xr:uid="{00000000-0005-0000-0000-000002010000}"/>
    <cellStyle name="SAPBEXexcCritical6" xfId="205" xr:uid="{00000000-0005-0000-0000-000003010000}"/>
    <cellStyle name="SAPBEXexcGood1" xfId="206" xr:uid="{00000000-0005-0000-0000-000004010000}"/>
    <cellStyle name="SAPBEXexcGood2" xfId="207" xr:uid="{00000000-0005-0000-0000-000005010000}"/>
    <cellStyle name="SAPBEXexcGood3" xfId="208" xr:uid="{00000000-0005-0000-0000-000006010000}"/>
    <cellStyle name="SAPBEXfilterDrill" xfId="209" xr:uid="{00000000-0005-0000-0000-000007010000}"/>
    <cellStyle name="SAPBEXfilterDrill 2" xfId="210" xr:uid="{00000000-0005-0000-0000-000008010000}"/>
    <cellStyle name="SAPBEXfilterDrill 3" xfId="211" xr:uid="{00000000-0005-0000-0000-000009010000}"/>
    <cellStyle name="SAPBEXfilterItem" xfId="212" xr:uid="{00000000-0005-0000-0000-00000A010000}"/>
    <cellStyle name="SAPBEXfilterItem 2" xfId="213" xr:uid="{00000000-0005-0000-0000-00000B010000}"/>
    <cellStyle name="SAPBEXfilterText" xfId="214" xr:uid="{00000000-0005-0000-0000-00000C010000}"/>
    <cellStyle name="SAPBEXformats" xfId="215" xr:uid="{00000000-0005-0000-0000-00000D010000}"/>
    <cellStyle name="SAPBEXformats 2" xfId="216" xr:uid="{00000000-0005-0000-0000-00000E010000}"/>
    <cellStyle name="SAPBEXheaderItem" xfId="217" xr:uid="{00000000-0005-0000-0000-00000F010000}"/>
    <cellStyle name="SAPBEXheaderItem 2" xfId="218" xr:uid="{00000000-0005-0000-0000-000010010000}"/>
    <cellStyle name="SAPBEXheaderItem 3" xfId="219" xr:uid="{00000000-0005-0000-0000-000011010000}"/>
    <cellStyle name="SAPBEXheaderText" xfId="220" xr:uid="{00000000-0005-0000-0000-000012010000}"/>
    <cellStyle name="SAPBEXheaderText 2" xfId="221" xr:uid="{00000000-0005-0000-0000-000013010000}"/>
    <cellStyle name="SAPBEXheaderText 3" xfId="222" xr:uid="{00000000-0005-0000-0000-000014010000}"/>
    <cellStyle name="SAPBEXHLevel0" xfId="223" xr:uid="{00000000-0005-0000-0000-000015010000}"/>
    <cellStyle name="SAPBEXHLevel0 2" xfId="224" xr:uid="{00000000-0005-0000-0000-000016010000}"/>
    <cellStyle name="SAPBEXHLevel0 2 2" xfId="225" xr:uid="{00000000-0005-0000-0000-000017010000}"/>
    <cellStyle name="SAPBEXHLevel0 3" xfId="226" xr:uid="{00000000-0005-0000-0000-000018010000}"/>
    <cellStyle name="SAPBEXHLevel0 3 2" xfId="227" xr:uid="{00000000-0005-0000-0000-000019010000}"/>
    <cellStyle name="SAPBEXHLevel0 4" xfId="228" xr:uid="{00000000-0005-0000-0000-00001A010000}"/>
    <cellStyle name="SAPBEXHLevel0X" xfId="229" xr:uid="{00000000-0005-0000-0000-00001B010000}"/>
    <cellStyle name="SAPBEXHLevel0X 2" xfId="230" xr:uid="{00000000-0005-0000-0000-00001C010000}"/>
    <cellStyle name="SAPBEXHLevel0X 2 2" xfId="231" xr:uid="{00000000-0005-0000-0000-00001D010000}"/>
    <cellStyle name="SAPBEXHLevel0X 3" xfId="232" xr:uid="{00000000-0005-0000-0000-00001E010000}"/>
    <cellStyle name="SAPBEXHLevel1" xfId="233" xr:uid="{00000000-0005-0000-0000-00001F010000}"/>
    <cellStyle name="SAPBEXHLevel1 2" xfId="234" xr:uid="{00000000-0005-0000-0000-000020010000}"/>
    <cellStyle name="SAPBEXHLevel1 2 2" xfId="235" xr:uid="{00000000-0005-0000-0000-000021010000}"/>
    <cellStyle name="SAPBEXHLevel1 3" xfId="236" xr:uid="{00000000-0005-0000-0000-000022010000}"/>
    <cellStyle name="SAPBEXHLevel1 3 2" xfId="237" xr:uid="{00000000-0005-0000-0000-000023010000}"/>
    <cellStyle name="SAPBEXHLevel1 4" xfId="238" xr:uid="{00000000-0005-0000-0000-000024010000}"/>
    <cellStyle name="SAPBEXHLevel1X" xfId="239" xr:uid="{00000000-0005-0000-0000-000025010000}"/>
    <cellStyle name="SAPBEXHLevel1X 2" xfId="240" xr:uid="{00000000-0005-0000-0000-000026010000}"/>
    <cellStyle name="SAPBEXHLevel2" xfId="241" xr:uid="{00000000-0005-0000-0000-000027010000}"/>
    <cellStyle name="SAPBEXHLevel2 2" xfId="242" xr:uid="{00000000-0005-0000-0000-000028010000}"/>
    <cellStyle name="SAPBEXHLevel2 2 2" xfId="243" xr:uid="{00000000-0005-0000-0000-000029010000}"/>
    <cellStyle name="SAPBEXHLevel2 3" xfId="244" xr:uid="{00000000-0005-0000-0000-00002A010000}"/>
    <cellStyle name="SAPBEXHLevel2X" xfId="245" xr:uid="{00000000-0005-0000-0000-00002B010000}"/>
    <cellStyle name="SAPBEXHLevel2X 2" xfId="246" xr:uid="{00000000-0005-0000-0000-00002C010000}"/>
    <cellStyle name="SAPBEXHLevel3" xfId="247" xr:uid="{00000000-0005-0000-0000-00002D010000}"/>
    <cellStyle name="SAPBEXHLevel3 2" xfId="248" xr:uid="{00000000-0005-0000-0000-00002E010000}"/>
    <cellStyle name="SAPBEXHLevel3 2 2" xfId="249" xr:uid="{00000000-0005-0000-0000-00002F010000}"/>
    <cellStyle name="SAPBEXHLevel3 3" xfId="250" xr:uid="{00000000-0005-0000-0000-000030010000}"/>
    <cellStyle name="SAPBEXHLevel3X" xfId="251" xr:uid="{00000000-0005-0000-0000-000031010000}"/>
    <cellStyle name="SAPBEXHLevel3X 2" xfId="252" xr:uid="{00000000-0005-0000-0000-000032010000}"/>
    <cellStyle name="SAPBEXresData" xfId="253" xr:uid="{00000000-0005-0000-0000-000033010000}"/>
    <cellStyle name="SAPBEXresDataEmph" xfId="254" xr:uid="{00000000-0005-0000-0000-000034010000}"/>
    <cellStyle name="SAPBEXresItem" xfId="255" xr:uid="{00000000-0005-0000-0000-000035010000}"/>
    <cellStyle name="SAPBEXresItemX" xfId="256" xr:uid="{00000000-0005-0000-0000-000036010000}"/>
    <cellStyle name="SAPBEXstdData" xfId="257" xr:uid="{00000000-0005-0000-0000-000037010000}"/>
    <cellStyle name="SAPBEXstdData 2" xfId="258" xr:uid="{00000000-0005-0000-0000-000038010000}"/>
    <cellStyle name="SAPBEXstdDataEmph" xfId="259" xr:uid="{00000000-0005-0000-0000-000039010000}"/>
    <cellStyle name="SAPBEXstdItem" xfId="260" xr:uid="{00000000-0005-0000-0000-00003A010000}"/>
    <cellStyle name="SAPBEXstdItem 2" xfId="261" xr:uid="{00000000-0005-0000-0000-00003B010000}"/>
    <cellStyle name="SAPBEXstdItem 3" xfId="262" xr:uid="{00000000-0005-0000-0000-00003C010000}"/>
    <cellStyle name="SAPBEXstdItemX" xfId="263" xr:uid="{00000000-0005-0000-0000-00003D010000}"/>
    <cellStyle name="SAPBEXstdItemX 2" xfId="264" xr:uid="{00000000-0005-0000-0000-00003E010000}"/>
    <cellStyle name="SAPBEXstdItemX 2 2" xfId="265" xr:uid="{00000000-0005-0000-0000-00003F010000}"/>
    <cellStyle name="SAPBEXstdItemX 3" xfId="266" xr:uid="{00000000-0005-0000-0000-000040010000}"/>
    <cellStyle name="SAPBEXstdItemX 3 2" xfId="267" xr:uid="{00000000-0005-0000-0000-000041010000}"/>
    <cellStyle name="SAPBEXstdItemX 4" xfId="268" xr:uid="{00000000-0005-0000-0000-000042010000}"/>
    <cellStyle name="SAPBEXtitle" xfId="269" xr:uid="{00000000-0005-0000-0000-000043010000}"/>
    <cellStyle name="SAPBEXtitle 2" xfId="270" xr:uid="{00000000-0005-0000-0000-000044010000}"/>
    <cellStyle name="SAPBEXtitle 3" xfId="271" xr:uid="{00000000-0005-0000-0000-000045010000}"/>
    <cellStyle name="SAPBEXundefined" xfId="272" xr:uid="{00000000-0005-0000-0000-000046010000}"/>
    <cellStyle name="SAPBorder" xfId="273" xr:uid="{00000000-0005-0000-0000-000047010000}"/>
    <cellStyle name="SAPDataCell" xfId="274" xr:uid="{00000000-0005-0000-0000-000048010000}"/>
    <cellStyle name="SAPDataTotalCell" xfId="275" xr:uid="{00000000-0005-0000-0000-000049010000}"/>
    <cellStyle name="SAPDimensionCell" xfId="276" xr:uid="{00000000-0005-0000-0000-00004A010000}"/>
    <cellStyle name="SAPEditableDataCell" xfId="277" xr:uid="{00000000-0005-0000-0000-00004B010000}"/>
    <cellStyle name="SAPEditableDataTotalCell" xfId="278" xr:uid="{00000000-0005-0000-0000-00004C010000}"/>
    <cellStyle name="SAPEmphasized" xfId="279" xr:uid="{00000000-0005-0000-0000-00004D010000}"/>
    <cellStyle name="SAPExceptionLevel1" xfId="280" xr:uid="{00000000-0005-0000-0000-00004E010000}"/>
    <cellStyle name="SAPExceptionLevel2" xfId="281" xr:uid="{00000000-0005-0000-0000-00004F010000}"/>
    <cellStyle name="SAPExceptionLevel3" xfId="282" xr:uid="{00000000-0005-0000-0000-000050010000}"/>
    <cellStyle name="SAPExceptionLevel4" xfId="283" xr:uid="{00000000-0005-0000-0000-000051010000}"/>
    <cellStyle name="SAPExceptionLevel5" xfId="284" xr:uid="{00000000-0005-0000-0000-000052010000}"/>
    <cellStyle name="SAPExceptionLevel6" xfId="285" xr:uid="{00000000-0005-0000-0000-000053010000}"/>
    <cellStyle name="SAPExceptionLevel7" xfId="286" xr:uid="{00000000-0005-0000-0000-000054010000}"/>
    <cellStyle name="SAPExceptionLevel8" xfId="287" xr:uid="{00000000-0005-0000-0000-000055010000}"/>
    <cellStyle name="SAPExceptionLevel9" xfId="288" xr:uid="{00000000-0005-0000-0000-000056010000}"/>
    <cellStyle name="SAPHierarchyCell0" xfId="289" xr:uid="{00000000-0005-0000-0000-000057010000}"/>
    <cellStyle name="SAPHierarchyCell1" xfId="290" xr:uid="{00000000-0005-0000-0000-000058010000}"/>
    <cellStyle name="SAPHierarchyCell2" xfId="291" xr:uid="{00000000-0005-0000-0000-000059010000}"/>
    <cellStyle name="SAPHierarchyCell3" xfId="292" xr:uid="{00000000-0005-0000-0000-00005A010000}"/>
    <cellStyle name="SAPHierarchyCell4" xfId="293" xr:uid="{00000000-0005-0000-0000-00005B010000}"/>
    <cellStyle name="SAPLockedDataCell" xfId="294" xr:uid="{00000000-0005-0000-0000-00005C010000}"/>
    <cellStyle name="SAPLockedDataTotalCell" xfId="295" xr:uid="{00000000-0005-0000-0000-00005D010000}"/>
    <cellStyle name="SAPMemberCell" xfId="296" xr:uid="{00000000-0005-0000-0000-00005E010000}"/>
    <cellStyle name="SAPMemberTotalCell" xfId="297" xr:uid="{00000000-0005-0000-0000-00005F010000}"/>
    <cellStyle name="SAPReadonlyDataCell" xfId="298" xr:uid="{00000000-0005-0000-0000-000060010000}"/>
    <cellStyle name="SAPReadonlyDataTotalCell" xfId="299" xr:uid="{00000000-0005-0000-0000-000061010000}"/>
    <cellStyle name="SEM-BPS-input-on" xfId="300" xr:uid="{00000000-0005-0000-0000-000062010000}"/>
    <cellStyle name="SEM-BPS-total" xfId="301" xr:uid="{00000000-0005-0000-0000-000063010000}"/>
    <cellStyle name="Style 1" xfId="302" xr:uid="{00000000-0005-0000-0000-000064010000}"/>
    <cellStyle name="Style 1 2" xfId="303" xr:uid="{00000000-0005-0000-0000-000065010000}"/>
    <cellStyle name="Style 1 3" xfId="304" xr:uid="{00000000-0005-0000-0000-000066010000}"/>
    <cellStyle name="Text Indent A" xfId="305" xr:uid="{00000000-0005-0000-0000-000067010000}"/>
    <cellStyle name="Text Indent B" xfId="306" xr:uid="{00000000-0005-0000-0000-000068010000}"/>
    <cellStyle name="Text Indent C" xfId="307" xr:uid="{00000000-0005-0000-0000-000069010000}"/>
    <cellStyle name="Texto de Aviso" xfId="308" xr:uid="{00000000-0005-0000-0000-00006A010000}"/>
    <cellStyle name="Texto Explicativo" xfId="309" xr:uid="{00000000-0005-0000-0000-00006B010000}"/>
    <cellStyle name="Title 2" xfId="367" xr:uid="{00000000-0005-0000-0000-00006C010000}"/>
    <cellStyle name="Título" xfId="310" xr:uid="{00000000-0005-0000-0000-00006D010000}"/>
    <cellStyle name="Título 1" xfId="311" xr:uid="{00000000-0005-0000-0000-00006E010000}"/>
    <cellStyle name="Título 2" xfId="312" xr:uid="{00000000-0005-0000-0000-00006F010000}"/>
    <cellStyle name="Título 3" xfId="313" xr:uid="{00000000-0005-0000-0000-000070010000}"/>
    <cellStyle name="Título 4" xfId="314" xr:uid="{00000000-0005-0000-0000-000071010000}"/>
    <cellStyle name="Total" xfId="335" builtinId="25" customBuiltin="1"/>
    <cellStyle name="Warning Text" xfId="332" builtinId="11" customBuiltin="1"/>
    <cellStyle name="쉼표_~4678501" xfId="315" xr:uid="{00000000-0005-0000-0000-000074010000}"/>
    <cellStyle name="표준_expenses roll" xfId="316" xr:uid="{00000000-0005-0000-0000-000075010000}"/>
    <cellStyle name="一般_200403 CN11 CPS" xfId="317" xr:uid="{00000000-0005-0000-0000-000076010000}"/>
    <cellStyle name="千分位_2004TMmodel" xfId="318" xr:uid="{00000000-0005-0000-0000-000077010000}"/>
    <cellStyle name="常规_china demo inventory_20050725" xfId="319" xr:uid="{00000000-0005-0000-0000-000078010000}"/>
    <cellStyle name="標準_Corporate Finance Reporting Package" xfId="320" xr:uid="{00000000-0005-0000-0000-000079010000}"/>
  </cellStyles>
  <dxfs count="5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relativeIndent="0" justifyLastLine="0" shrinkToFit="0" readingOrder="0"/>
      <border diagonalUp="0" diagonalDown="0">
        <left style="medium">
          <color rgb="FFA6A6A6"/>
        </left>
        <right style="medium">
          <color rgb="FFA6A6A6"/>
        </right>
        <top/>
        <bottom style="medium">
          <color rgb="FFA6A6A6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[615150] - November 2016</a:t>
            </a:r>
          </a:p>
        </c:rich>
      </c:tx>
      <c:layout>
        <c:manualLayout>
          <c:xMode val="edge"/>
          <c:yMode val="edge"/>
          <c:x val="0.22774273058697841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615150'!$B$24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F26B-4584-9435-E30B1C66C48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F26B-4584-9435-E30B1C66C482}"/>
              </c:ext>
            </c:extLst>
          </c:dPt>
          <c:dLbls>
            <c:dLbl>
              <c:idx val="0"/>
              <c:layout>
                <c:manualLayout>
                  <c:x val="-2.6246719160105212E-3"/>
                  <c:y val="4.15224913494809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6B-4584-9435-E30B1C66C48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6B-4584-9435-E30B1C66C48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6B-4584-9435-E30B1C66C482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615150'!$C$24:$G$24</c:f>
              <c:numCache>
                <c:formatCode>_("$"* #,##0_);_("$"* \(#,##0\);_("$"* "-"??_);_(@_)</c:formatCode>
                <c:ptCount val="5"/>
                <c:pt idx="0">
                  <c:v>26925.45</c:v>
                </c:pt>
                <c:pt idx="1">
                  <c:v>26925.45</c:v>
                </c:pt>
                <c:pt idx="2">
                  <c:v>26925.45</c:v>
                </c:pt>
                <c:pt idx="3">
                  <c:v>26925.45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B-4584-9435-E30B1C66C482}"/>
            </c:ext>
          </c:extLst>
        </c:ser>
        <c:ser>
          <c:idx val="9"/>
          <c:order val="2"/>
          <c:tx>
            <c:strRef>
              <c:f>'Chart - WP21 615150'!$B$25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F26B-4584-9435-E30B1C66C482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615150'!$C$25:$G$25</c:f>
              <c:numCache>
                <c:formatCode>_("$"* #,##0_);_("$"* \(#,##0\);_("$"* "-"??_);_(@_)</c:formatCode>
                <c:ptCount val="5"/>
                <c:pt idx="1">
                  <c:v>8281</c:v>
                </c:pt>
                <c:pt idx="2">
                  <c:v>8281</c:v>
                </c:pt>
                <c:pt idx="3">
                  <c:v>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6B-4584-9435-E30B1C66C482}"/>
            </c:ext>
          </c:extLst>
        </c:ser>
        <c:ser>
          <c:idx val="11"/>
          <c:order val="3"/>
          <c:tx>
            <c:strRef>
              <c:f>'Chart - WP21 615150'!$B$26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26B-4584-9435-E30B1C66C482}"/>
              </c:ext>
            </c:extLst>
          </c:dPt>
          <c:dLbls>
            <c:dLbl>
              <c:idx val="2"/>
              <c:layout>
                <c:manualLayout>
                  <c:x val="0"/>
                  <c:y val="3.22952710495964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615150'!$C$26:$G$26</c:f>
              <c:numCache>
                <c:formatCode>_("$"* #,##0_);_("$"* \(#,##0\);_("$"* "-"??_);_(@_)</c:formatCode>
                <c:ptCount val="5"/>
                <c:pt idx="2">
                  <c:v>141813.28480000002</c:v>
                </c:pt>
                <c:pt idx="3">
                  <c:v>141813.28480000002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6B-4584-9435-E30B1C66C482}"/>
            </c:ext>
          </c:extLst>
        </c:ser>
        <c:ser>
          <c:idx val="13"/>
          <c:order val="4"/>
          <c:tx>
            <c:strRef>
              <c:f>'Chart - WP21 615150'!$B$27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615150'!$C$27:$G$27</c:f>
              <c:numCache>
                <c:formatCode>_("$"* #,##0_);_("$"* \(#,##0\);_("$"* "-"??_);_(@_)</c:formatCode>
                <c:ptCount val="5"/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6B-4584-9435-E30B1C66C482}"/>
            </c:ext>
          </c:extLst>
        </c:ser>
        <c:ser>
          <c:idx val="15"/>
          <c:order val="5"/>
          <c:tx>
            <c:strRef>
              <c:f>'Chart - WP21 615150'!$B$28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615150'!$C$28:$G$28</c:f>
              <c:numCache>
                <c:formatCode>_("$"* #,##0_);_("$"* \(#,##0\);_("$"* "-"??_);_(@_)</c:formatCode>
                <c:ptCount val="5"/>
                <c:pt idx="4">
                  <c:v>177019.73480000003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6512"/>
        <c:axId val="171643648"/>
      </c:barChart>
      <c:lineChart>
        <c:grouping val="standard"/>
        <c:varyColors val="0"/>
        <c:ser>
          <c:idx val="3"/>
          <c:order val="0"/>
          <c:tx>
            <c:strRef>
              <c:f>'Chart - WP21 615150'!$B$20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1905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dLbl>
              <c:idx val="1"/>
              <c:layout>
                <c:manualLayout>
                  <c:x val="-9.5721784776902893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6B-4584-9435-E30B1C66C482}"/>
                </c:ext>
              </c:extLst>
            </c:dLbl>
            <c:dLbl>
              <c:idx val="2"/>
              <c:layout>
                <c:manualLayout>
                  <c:x val="-0.1035958005249346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6B-4584-9435-E30B1C66C482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6B-4584-9435-E30B1C66C4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615150'!$C$20:$G$20</c:f>
              <c:numCache>
                <c:formatCode>_("$"* #,##0_);_("$"* \(#,##0\);_("$"* "-"??_);_(@_)</c:formatCode>
                <c:ptCount val="5"/>
                <c:pt idx="0">
                  <c:v>21750</c:v>
                </c:pt>
                <c:pt idx="1">
                  <c:v>43500</c:v>
                </c:pt>
                <c:pt idx="2">
                  <c:v>65250</c:v>
                </c:pt>
                <c:pt idx="3">
                  <c:v>87000</c:v>
                </c:pt>
                <c:pt idx="4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76512"/>
        <c:axId val="171643648"/>
      </c:lineChart>
      <c:catAx>
        <c:axId val="1669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43648"/>
        <c:crosses val="autoZero"/>
        <c:auto val="1"/>
        <c:lblAlgn val="ctr"/>
        <c:lblOffset val="100"/>
        <c:noMultiLvlLbl val="0"/>
      </c:catAx>
      <c:valAx>
        <c:axId val="171643648"/>
        <c:scaling>
          <c:orientation val="minMax"/>
          <c:max val="1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7651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accent1">
            <a:lumMod val="20000"/>
            <a:lumOff val="80000"/>
          </a:schemeClr>
        </a:solidFill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71823912821319"/>
          <c:y val="0.88472809220232895"/>
          <c:w val="0.43338462283338403"/>
          <c:h val="6.916441111679788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Project Expense - Nov 2017</a:t>
            </a:r>
          </a:p>
        </c:rich>
      </c:tx>
      <c:layout>
        <c:manualLayout>
          <c:xMode val="edge"/>
          <c:yMode val="edge"/>
          <c:x val="0.1883726518468099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615100'!$B$24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0DD-4EA0-8B64-7BD3CC5D203C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E0DD-4EA0-8B64-7BD3CC5D203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DD-4EA0-8B64-7BD3CC5D20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DD-4EA0-8B64-7BD3CC5D20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DD-4EA0-8B64-7BD3CC5D203C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615100'!$C$24:$G$24</c:f>
              <c:numCache>
                <c:formatCode>_("$"* #,##0_);_("$"* \(#,##0\);_("$"* "-"??_);_(@_)</c:formatCode>
                <c:ptCount val="5"/>
                <c:pt idx="0">
                  <c:v>18541.55</c:v>
                </c:pt>
                <c:pt idx="1">
                  <c:v>18541.55</c:v>
                </c:pt>
                <c:pt idx="2">
                  <c:v>18541.55</c:v>
                </c:pt>
                <c:pt idx="3">
                  <c:v>18541.55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DD-4EA0-8B64-7BD3CC5D203C}"/>
            </c:ext>
          </c:extLst>
        </c:ser>
        <c:ser>
          <c:idx val="9"/>
          <c:order val="2"/>
          <c:tx>
            <c:strRef>
              <c:f>'Chart - WP21 615100'!$B$25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0DD-4EA0-8B64-7BD3CC5D203C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615100'!$C$25:$G$25</c:f>
              <c:numCache>
                <c:formatCode>_("$"* #,##0_);_("$"* \(#,##0\);_("$"* "-"??_);_(@_)</c:formatCode>
                <c:ptCount val="5"/>
                <c:pt idx="1">
                  <c:v>12389.84</c:v>
                </c:pt>
                <c:pt idx="2">
                  <c:v>12389.84</c:v>
                </c:pt>
                <c:pt idx="3">
                  <c:v>12389.84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DD-4EA0-8B64-7BD3CC5D203C}"/>
            </c:ext>
          </c:extLst>
        </c:ser>
        <c:ser>
          <c:idx val="11"/>
          <c:order val="3"/>
          <c:tx>
            <c:strRef>
              <c:f>'Chart - WP21 615100'!$B$26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E0DD-4EA0-8B64-7BD3CC5D203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615100'!$C$26:$G$26</c:f>
              <c:numCache>
                <c:formatCode>_("$"* #,##0_);_("$"* \(#,##0\);_("$"* "-"??_);_(@_)</c:formatCode>
                <c:ptCount val="5"/>
                <c:pt idx="2">
                  <c:v>21525.71</c:v>
                </c:pt>
                <c:pt idx="3">
                  <c:v>21525.71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DD-4EA0-8B64-7BD3CC5D203C}"/>
            </c:ext>
          </c:extLst>
        </c:ser>
        <c:ser>
          <c:idx val="13"/>
          <c:order val="4"/>
          <c:tx>
            <c:strRef>
              <c:f>'Chart - WP21 615100'!$B$27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615100'!$C$27:$G$27</c:f>
              <c:numCache>
                <c:formatCode>_("$"* #,##0_);_("$"* \(#,##0\);_("$"* "-"??_);_(@_)</c:formatCode>
                <c:ptCount val="5"/>
                <c:pt idx="3">
                  <c:v>3214.65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DD-4EA0-8B64-7BD3CC5D203C}"/>
            </c:ext>
          </c:extLst>
        </c:ser>
        <c:ser>
          <c:idx val="15"/>
          <c:order val="5"/>
          <c:tx>
            <c:strRef>
              <c:f>'Chart - WP21 615100'!$B$28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615100'!$C$28:$G$28</c:f>
              <c:numCache>
                <c:formatCode>_("$"* #,##0_);_("$"* \(#,##0\);_("$"* "-"??_);_(@_)</c:formatCode>
                <c:ptCount val="5"/>
                <c:pt idx="4">
                  <c:v>55671.75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14400"/>
        <c:axId val="173036672"/>
      </c:barChart>
      <c:lineChart>
        <c:grouping val="standard"/>
        <c:varyColors val="0"/>
        <c:ser>
          <c:idx val="3"/>
          <c:order val="0"/>
          <c:tx>
            <c:strRef>
              <c:f>'Chart - WP21 615100'!$B$20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615100'!$C$20:$G$20</c:f>
              <c:numCache>
                <c:formatCode>_("$"* #,##0_);_("$"* \(#,##0\);_("$"* "-"??_);_(@_)</c:formatCode>
                <c:ptCount val="5"/>
                <c:pt idx="0">
                  <c:v>10899.5</c:v>
                </c:pt>
                <c:pt idx="1">
                  <c:v>21799</c:v>
                </c:pt>
                <c:pt idx="2">
                  <c:v>32698.5</c:v>
                </c:pt>
                <c:pt idx="3">
                  <c:v>43598</c:v>
                </c:pt>
                <c:pt idx="4">
                  <c:v>43598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014400"/>
        <c:axId val="173036672"/>
      </c:lineChart>
      <c:catAx>
        <c:axId val="173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36672"/>
        <c:crosses val="autoZero"/>
        <c:auto val="1"/>
        <c:lblAlgn val="ctr"/>
        <c:lblOffset val="100"/>
        <c:noMultiLvlLbl val="0"/>
      </c:catAx>
      <c:valAx>
        <c:axId val="1730366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14400"/>
        <c:crosses val="autoZero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8024518013606453"/>
          <c:y val="0.88472809220232895"/>
          <c:w val="0.42879043955245238"/>
          <c:h val="6.9164411116797886E-2"/>
        </c:manualLayout>
      </c:layout>
      <c:overlay val="0"/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79738" name="Chart 1">
          <a:extLst>
            <a:ext uri="{FF2B5EF4-FFF2-40B4-BE49-F238E27FC236}">
              <a16:creationId xmlns:a16="http://schemas.microsoft.com/office/drawing/2014/main" id="{00000000-0008-0000-0800-00007A37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3994" name="Chart 1">
          <a:extLst>
            <a:ext uri="{FF2B5EF4-FFF2-40B4-BE49-F238E27FC236}">
              <a16:creationId xmlns:a16="http://schemas.microsoft.com/office/drawing/2014/main" id="{00000000-0008-0000-0900-00009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00000000-000C-0000-FFFF-FFFF00000000}" name="Table2695" displayName="Table2695" ref="L7:P18" totalsRowCount="1" headerRowDxfId="52" dataDxfId="51" totalsRowDxfId="50">
  <autoFilter ref="L7:P17" xr:uid="{00000000-0009-0000-0100-0000B6020000}"/>
  <tableColumns count="5">
    <tableColumn id="1" xr3:uid="{00000000-0010-0000-0000-000001000000}" name="Spend Breakdown" dataDxfId="49" totalsRowDxfId="48"/>
    <tableColumn id="2" xr3:uid="{00000000-0010-0000-0000-000002000000}" name="USD" totalsRowDxfId="47"/>
    <tableColumn id="3" xr3:uid="{00000000-0010-0000-0000-000003000000}" name="Grouping" dataDxfId="46" totalsRowDxfId="45"/>
    <tableColumn id="4" xr3:uid="{00000000-0010-0000-0000-000004000000}" name="Spend breakdown2" dataDxfId="44" totalsRowDxfId="43"/>
    <tableColumn id="5" xr3:uid="{00000000-0010-0000-0000-000005000000}" name="USD2" dataDxfId="42" totalsRowDxfId="4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M7:Q20" totalsRowCount="1" headerRowDxfId="40" dataDxfId="39" totalsRowDxfId="38">
  <autoFilter ref="M7:Q19" xr:uid="{00000000-0009-0000-0100-000002000000}"/>
  <tableColumns count="5">
    <tableColumn id="1" xr3:uid="{00000000-0010-0000-0100-000001000000}" name="Spend Breakdown" totalsRowLabel="Total" totalsRowDxfId="37"/>
    <tableColumn id="2" xr3:uid="{00000000-0010-0000-0100-000002000000}" name="USD" totalsRowFunction="sum" totalsRowDxfId="36"/>
    <tableColumn id="3" xr3:uid="{00000000-0010-0000-0100-000003000000}" name="Grouping" dataDxfId="35" totalsRowDxfId="34"/>
    <tableColumn id="4" xr3:uid="{00000000-0010-0000-0100-000004000000}" name="Spend breakdown2" dataDxfId="33" totalsRowDxfId="32"/>
    <tableColumn id="5" xr3:uid="{00000000-0010-0000-0100-000005000000}" name="USD2" totalsRowFunction="sum" dataDxfId="31" totalsRowDxfId="3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02000000}" name="Table2459" displayName="Table2459" ref="N6:R25" totalsRowCount="1" headerRowDxfId="29" dataDxfId="27" headerRowBorderDxfId="28" tableBorderDxfId="26" totalsRowBorderDxfId="25">
  <autoFilter ref="N6:R24" xr:uid="{00000000-0009-0000-0100-00003A000000}"/>
  <tableColumns count="5">
    <tableColumn id="1" xr3:uid="{00000000-0010-0000-0200-000001000000}" name="Spend Breakdown" totalsRowLabel="Subtotal" dataDxfId="24" totalsRowDxfId="23"/>
    <tableColumn id="2" xr3:uid="{00000000-0010-0000-0200-000002000000}" name="USD" totalsRowFunction="sum" totalsRowDxfId="22"/>
    <tableColumn id="3" xr3:uid="{00000000-0010-0000-0200-000003000000}" name="Grouping" dataDxfId="21" totalsRowDxfId="20"/>
    <tableColumn id="4" xr3:uid="{00000000-0010-0000-0200-000004000000}" name="Spend breakdown2" dataDxfId="19" totalsRowDxfId="18"/>
    <tableColumn id="5" xr3:uid="{00000000-0010-0000-0200-000005000000}" name="USD2" dataDxfId="17" totalsRowDxfId="16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03000000}" name="Table245966" displayName="Table245966" ref="J18:K28" totalsRowCount="1" headerRowDxfId="15" dataDxfId="13" totalsRowDxfId="11" headerRowBorderDxfId="14" tableBorderDxfId="12" totalsRowBorderDxfId="10">
  <autoFilter ref="J18:K27" xr:uid="{00000000-0009-0000-0100-000041000000}"/>
  <tableColumns count="2">
    <tableColumn id="1" xr3:uid="{00000000-0010-0000-0300-000001000000}" name="Spend Breakdown (2016)" totalsRowLabel="Spend Breakdown (2015)" totalsRowDxfId="9"/>
    <tableColumn id="2" xr3:uid="{00000000-0010-0000-0300-000002000000}" name="USD" totalsRowLabel="USD" totalsRowDxfId="8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225" displayName="Table225" ref="J18:K29" totalsRowCount="1" headerRowDxfId="7" dataDxfId="6" totalsRowDxfId="5">
  <autoFilter ref="J18:K28" xr:uid="{00000000-0009-0000-0100-000004000000}"/>
  <sortState xmlns:xlrd2="http://schemas.microsoft.com/office/spreadsheetml/2017/richdata2" ref="J19:K23">
    <sortCondition sortBy="fontColor" ref="J25" dxfId="4"/>
  </sortState>
  <tableColumns count="2">
    <tableColumn id="1" xr3:uid="{00000000-0010-0000-0400-000001000000}" name="Spend Breakdown" totalsRowLabel="Total" dataDxfId="3" totalsRowDxfId="2"/>
    <tableColumn id="2" xr3:uid="{00000000-0010-0000-0400-000002000000}" name="USD" totalsRowFunction="sum" dataDxfId="1" totalsRowDxfId="0">
      <calculatedColumnFormula>'WP21 615100'!N8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5.xml"/><Relationship Id="rId4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05"/>
  <sheetViews>
    <sheetView zoomScaleNormal="100" workbookViewId="0">
      <pane xSplit="6" ySplit="7" topLeftCell="G23" activePane="bottomRight" state="frozen"/>
      <selection pane="topRight" activeCell="F1" sqref="F1"/>
      <selection pane="bottomLeft" activeCell="A6" sqref="A6"/>
      <selection pane="bottomRight" activeCell="E23" sqref="E23"/>
    </sheetView>
  </sheetViews>
  <sheetFormatPr defaultColWidth="9.140625" defaultRowHeight="12.75"/>
  <cols>
    <col min="1" max="1" width="4.42578125" style="12" customWidth="1"/>
    <col min="2" max="2" width="11.42578125" style="12" bestFit="1" customWidth="1"/>
    <col min="3" max="3" width="19.42578125" style="12" bestFit="1" customWidth="1"/>
    <col min="4" max="4" width="12.42578125" style="12" bestFit="1" customWidth="1"/>
    <col min="5" max="5" width="36.7109375" style="13" bestFit="1" customWidth="1"/>
    <col min="6" max="6" width="14.5703125" style="12" bestFit="1" customWidth="1"/>
    <col min="7" max="7" width="10.85546875" style="12" customWidth="1"/>
    <col min="8" max="8" width="60" style="14" customWidth="1"/>
    <col min="9" max="9" width="6.85546875" style="12" customWidth="1"/>
    <col min="10" max="10" width="13" style="100" customWidth="1"/>
    <col min="11" max="11" width="8.140625" style="15" customWidth="1"/>
    <col min="12" max="12" width="26.85546875" style="13" bestFit="1" customWidth="1"/>
    <col min="13" max="13" width="10.5703125" style="13" customWidth="1"/>
    <col min="14" max="15" width="9.140625" style="13"/>
    <col min="16" max="16" width="9.85546875" style="13" bestFit="1" customWidth="1"/>
    <col min="17" max="16384" width="9.140625" style="13"/>
  </cols>
  <sheetData>
    <row r="1" spans="1:16">
      <c r="G1" s="101" t="s">
        <v>81</v>
      </c>
      <c r="H1" s="145" t="s">
        <v>82</v>
      </c>
      <c r="M1" s="13" t="s">
        <v>15</v>
      </c>
    </row>
    <row r="2" spans="1:16">
      <c r="A2" s="11" t="s">
        <v>60</v>
      </c>
      <c r="B2" s="11"/>
      <c r="F2" s="12" t="s">
        <v>66</v>
      </c>
      <c r="G2" s="12" t="s">
        <v>15</v>
      </c>
      <c r="L2" s="13" t="s">
        <v>67</v>
      </c>
      <c r="M2" s="94">
        <f>SUM(G30,G33,G34,G35,G48)</f>
        <v>297.86296296296297</v>
      </c>
    </row>
    <row r="3" spans="1:16" ht="13.5" thickBot="1">
      <c r="A3" s="11"/>
      <c r="B3" s="11"/>
      <c r="E3" s="15" t="s">
        <v>9</v>
      </c>
      <c r="G3" s="18">
        <v>51567</v>
      </c>
      <c r="H3" s="16"/>
      <c r="L3" s="13" t="s">
        <v>68</v>
      </c>
      <c r="M3" s="94">
        <f>SUM(F4-M2)</f>
        <v>30403.269037037036</v>
      </c>
    </row>
    <row r="4" spans="1:16" ht="13.5" thickBot="1">
      <c r="A4" s="11"/>
      <c r="B4" s="11"/>
      <c r="D4" s="19"/>
      <c r="E4" s="102" t="s">
        <v>188</v>
      </c>
      <c r="F4" s="41">
        <f>SUM(F8:F105)</f>
        <v>30701.131999999998</v>
      </c>
      <c r="G4" s="93">
        <f>SUM(G8:G99)</f>
        <v>22741.427407407416</v>
      </c>
      <c r="H4" s="16"/>
    </row>
    <row r="5" spans="1:16">
      <c r="E5" s="15" t="s">
        <v>10</v>
      </c>
      <c r="F5" s="18"/>
      <c r="G5" s="18">
        <f>G3-G4</f>
        <v>28825.572592592584</v>
      </c>
      <c r="H5" s="16"/>
      <c r="L5" s="13" t="s">
        <v>36</v>
      </c>
    </row>
    <row r="6" spans="1:16">
      <c r="E6" s="15"/>
      <c r="H6" s="15"/>
      <c r="L6" s="13" t="s">
        <v>37</v>
      </c>
    </row>
    <row r="7" spans="1:16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62</v>
      </c>
      <c r="G7" s="42" t="s">
        <v>39</v>
      </c>
      <c r="H7" s="23" t="s">
        <v>2</v>
      </c>
      <c r="I7" s="42" t="s">
        <v>11</v>
      </c>
      <c r="J7" s="42" t="s">
        <v>78</v>
      </c>
      <c r="K7" s="45"/>
      <c r="L7" s="24" t="s">
        <v>14</v>
      </c>
      <c r="M7" s="24" t="s">
        <v>15</v>
      </c>
      <c r="N7" s="119" t="s">
        <v>72</v>
      </c>
      <c r="O7" s="120" t="s">
        <v>73</v>
      </c>
      <c r="P7" s="120" t="s">
        <v>74</v>
      </c>
    </row>
    <row r="8" spans="1:16" ht="13.5" thickBot="1">
      <c r="A8" s="103">
        <v>1</v>
      </c>
      <c r="B8" s="68">
        <v>43480</v>
      </c>
      <c r="C8" s="152" t="s">
        <v>119</v>
      </c>
      <c r="D8" s="152" t="s">
        <v>120</v>
      </c>
      <c r="E8" s="153" t="s">
        <v>121</v>
      </c>
      <c r="F8" s="40">
        <v>74.900000000000006</v>
      </c>
      <c r="G8" s="40">
        <f>F8/1.35</f>
        <v>55.481481481481481</v>
      </c>
      <c r="H8" s="154" t="s">
        <v>122</v>
      </c>
      <c r="I8" s="27"/>
      <c r="J8" s="104"/>
      <c r="K8" s="74">
        <v>1</v>
      </c>
      <c r="L8" s="32" t="s">
        <v>31</v>
      </c>
      <c r="M8" s="33"/>
      <c r="N8" s="121"/>
      <c r="O8" s="122"/>
      <c r="P8" s="123"/>
    </row>
    <row r="9" spans="1:16" ht="13.5" thickBot="1">
      <c r="A9" s="103">
        <v>2</v>
      </c>
      <c r="B9" s="68">
        <v>43481</v>
      </c>
      <c r="C9" s="100" t="s">
        <v>123</v>
      </c>
      <c r="D9" s="92" t="s">
        <v>120</v>
      </c>
      <c r="E9" s="14" t="s">
        <v>124</v>
      </c>
      <c r="F9" s="97">
        <v>149.80000000000001</v>
      </c>
      <c r="G9" s="97">
        <f>F9/1.35</f>
        <v>110.96296296296296</v>
      </c>
      <c r="H9" s="101" t="s">
        <v>125</v>
      </c>
      <c r="I9" s="146"/>
      <c r="J9" s="104"/>
      <c r="K9" s="74">
        <v>2</v>
      </c>
      <c r="L9" s="36" t="s">
        <v>35</v>
      </c>
      <c r="M9" s="33"/>
      <c r="N9" s="121"/>
      <c r="O9" s="122"/>
      <c r="P9" s="123"/>
    </row>
    <row r="10" spans="1:16" s="37" customFormat="1" ht="13.5" thickBot="1">
      <c r="A10" s="103">
        <v>3</v>
      </c>
      <c r="B10" s="68">
        <v>43481</v>
      </c>
      <c r="C10" s="152" t="s">
        <v>140</v>
      </c>
      <c r="D10" s="84" t="s">
        <v>120</v>
      </c>
      <c r="E10" s="154" t="s">
        <v>116</v>
      </c>
      <c r="F10" s="97">
        <f>G10*1.35</f>
        <v>444.12300000000005</v>
      </c>
      <c r="G10" s="97">
        <v>328.98</v>
      </c>
      <c r="H10" s="154" t="s">
        <v>128</v>
      </c>
      <c r="I10" s="27"/>
      <c r="J10" s="104"/>
      <c r="K10" s="74">
        <v>3</v>
      </c>
      <c r="L10" s="36" t="s">
        <v>33</v>
      </c>
      <c r="M10" s="33"/>
      <c r="N10" s="121"/>
      <c r="O10" s="124"/>
      <c r="P10" s="123"/>
    </row>
    <row r="11" spans="1:16" ht="13.5" thickBot="1">
      <c r="A11" s="103">
        <v>4</v>
      </c>
      <c r="B11" s="68">
        <v>43482</v>
      </c>
      <c r="C11" s="152" t="s">
        <v>139</v>
      </c>
      <c r="D11" s="84" t="s">
        <v>120</v>
      </c>
      <c r="E11" s="154" t="s">
        <v>116</v>
      </c>
      <c r="F11" s="97">
        <f>G11*1.35</f>
        <v>158.22000000000003</v>
      </c>
      <c r="G11" s="97">
        <v>117.2</v>
      </c>
      <c r="H11" s="154" t="s">
        <v>129</v>
      </c>
      <c r="I11" s="27"/>
      <c r="J11" s="104"/>
      <c r="K11" s="74">
        <v>4</v>
      </c>
      <c r="L11" s="36" t="s">
        <v>32</v>
      </c>
      <c r="M11" s="33"/>
      <c r="N11" s="121"/>
      <c r="O11" s="122"/>
      <c r="P11" s="123"/>
    </row>
    <row r="12" spans="1:16" ht="13.5" customHeight="1" thickBot="1">
      <c r="A12" s="103">
        <v>5</v>
      </c>
      <c r="B12" s="19">
        <v>43482</v>
      </c>
      <c r="C12" s="100" t="s">
        <v>146</v>
      </c>
      <c r="D12" s="100" t="s">
        <v>120</v>
      </c>
      <c r="E12" s="154" t="s">
        <v>130</v>
      </c>
      <c r="F12" s="97">
        <v>182.16</v>
      </c>
      <c r="G12" s="97">
        <f>F12/1.35</f>
        <v>134.93333333333331</v>
      </c>
      <c r="H12" s="14" t="s">
        <v>131</v>
      </c>
      <c r="J12" s="104"/>
      <c r="K12" s="74">
        <v>5</v>
      </c>
      <c r="L12" s="36" t="s">
        <v>40</v>
      </c>
      <c r="M12" s="33"/>
      <c r="N12" s="122"/>
      <c r="O12" s="122"/>
      <c r="P12" s="123"/>
    </row>
    <row r="13" spans="1:16" ht="13.5" thickBot="1">
      <c r="A13" s="103">
        <v>6</v>
      </c>
      <c r="B13" s="68">
        <v>43495</v>
      </c>
      <c r="C13" s="152" t="s">
        <v>152</v>
      </c>
      <c r="D13" s="84" t="s">
        <v>120</v>
      </c>
      <c r="E13" s="153" t="s">
        <v>153</v>
      </c>
      <c r="F13" s="97">
        <v>983.33</v>
      </c>
      <c r="G13" s="97">
        <f>F13/1.35</f>
        <v>728.39259259259256</v>
      </c>
      <c r="H13" s="154" t="s">
        <v>154</v>
      </c>
      <c r="I13" s="27"/>
      <c r="J13" s="104"/>
      <c r="K13" s="74">
        <v>6</v>
      </c>
      <c r="L13" s="36" t="s">
        <v>12</v>
      </c>
      <c r="M13" s="33"/>
      <c r="N13" s="122"/>
      <c r="O13" s="122"/>
      <c r="P13" s="123"/>
    </row>
    <row r="14" spans="1:16" s="37" customFormat="1" ht="13.5" thickBot="1">
      <c r="A14" s="103">
        <v>7</v>
      </c>
      <c r="B14" s="68">
        <v>43496</v>
      </c>
      <c r="C14" s="152" t="s">
        <v>63</v>
      </c>
      <c r="D14" s="152" t="s">
        <v>120</v>
      </c>
      <c r="E14" s="153" t="s">
        <v>116</v>
      </c>
      <c r="F14" s="97">
        <f>G14*1.35</f>
        <v>512.32500000000005</v>
      </c>
      <c r="G14" s="97">
        <v>379.5</v>
      </c>
      <c r="H14" s="154" t="s">
        <v>155</v>
      </c>
      <c r="I14" s="27"/>
      <c r="J14" s="104"/>
      <c r="K14" s="74">
        <v>7</v>
      </c>
      <c r="L14" s="36" t="s">
        <v>47</v>
      </c>
      <c r="M14" s="33"/>
      <c r="N14" s="125"/>
      <c r="O14" s="125"/>
      <c r="P14" s="126"/>
    </row>
    <row r="15" spans="1:16" ht="13.5" thickBot="1">
      <c r="A15" s="103">
        <v>8</v>
      </c>
      <c r="B15" s="68">
        <v>43510</v>
      </c>
      <c r="C15" s="152" t="s">
        <v>164</v>
      </c>
      <c r="D15" s="152" t="s">
        <v>84</v>
      </c>
      <c r="E15" s="153" t="s">
        <v>165</v>
      </c>
      <c r="F15" s="97">
        <v>103.3</v>
      </c>
      <c r="G15" s="97">
        <f>F15/1.35</f>
        <v>76.518518518518505</v>
      </c>
      <c r="H15" s="154" t="s">
        <v>166</v>
      </c>
      <c r="I15" s="27"/>
      <c r="J15" s="104"/>
      <c r="K15" s="74">
        <v>8</v>
      </c>
      <c r="L15" s="36" t="s">
        <v>34</v>
      </c>
      <c r="M15" s="33"/>
      <c r="N15" s="122"/>
      <c r="O15" s="122"/>
      <c r="P15" s="123"/>
    </row>
    <row r="16" spans="1:16" ht="13.5" thickBot="1">
      <c r="A16" s="103">
        <v>9</v>
      </c>
      <c r="B16" s="68">
        <v>43524</v>
      </c>
      <c r="C16" s="146" t="s">
        <v>185</v>
      </c>
      <c r="D16" s="146" t="s">
        <v>120</v>
      </c>
      <c r="E16" s="147" t="s">
        <v>186</v>
      </c>
      <c r="F16" s="97">
        <v>149.37</v>
      </c>
      <c r="G16" s="97">
        <f>F16/1.35</f>
        <v>110.64444444444445</v>
      </c>
      <c r="H16" s="147" t="s">
        <v>187</v>
      </c>
      <c r="I16" s="27"/>
      <c r="J16" s="104"/>
      <c r="K16" s="74">
        <v>9</v>
      </c>
      <c r="L16" s="36" t="s">
        <v>48</v>
      </c>
      <c r="M16" s="33"/>
      <c r="N16" s="122"/>
      <c r="O16" s="122"/>
      <c r="P16" s="123"/>
    </row>
    <row r="17" spans="1:16" ht="13.5" thickBot="1">
      <c r="A17" s="103">
        <v>10</v>
      </c>
      <c r="B17" s="19">
        <v>43545</v>
      </c>
      <c r="C17" s="12" t="s">
        <v>254</v>
      </c>
      <c r="D17" s="12" t="s">
        <v>120</v>
      </c>
      <c r="E17" s="13" t="s">
        <v>255</v>
      </c>
      <c r="F17" s="97">
        <v>428</v>
      </c>
      <c r="G17" s="97">
        <f>F17/1.35</f>
        <v>317.03703703703701</v>
      </c>
      <c r="H17" s="14" t="s">
        <v>285</v>
      </c>
      <c r="I17" s="27"/>
      <c r="J17" s="104"/>
      <c r="K17" s="74">
        <v>10</v>
      </c>
      <c r="L17" s="36" t="s">
        <v>49</v>
      </c>
      <c r="M17" s="33"/>
      <c r="N17" s="122"/>
      <c r="O17" s="122"/>
      <c r="P17" s="123"/>
    </row>
    <row r="18" spans="1:16">
      <c r="A18" s="103">
        <v>11</v>
      </c>
      <c r="B18" s="68">
        <v>43557</v>
      </c>
      <c r="C18" s="146" t="s">
        <v>270</v>
      </c>
      <c r="D18" s="146" t="s">
        <v>120</v>
      </c>
      <c r="E18" s="147" t="s">
        <v>116</v>
      </c>
      <c r="F18" s="97">
        <f>G18*1.35</f>
        <v>2124.6840000000002</v>
      </c>
      <c r="G18" s="97">
        <v>1573.84</v>
      </c>
      <c r="H18" s="147" t="s">
        <v>269</v>
      </c>
      <c r="I18" s="27"/>
      <c r="J18" s="104"/>
      <c r="K18" s="28"/>
      <c r="L18" s="138"/>
      <c r="M18" s="139"/>
      <c r="N18" s="140"/>
      <c r="O18" s="140"/>
      <c r="P18" s="140"/>
    </row>
    <row r="19" spans="1:16">
      <c r="A19" s="103">
        <v>12</v>
      </c>
      <c r="B19" s="68">
        <v>43560</v>
      </c>
      <c r="C19" s="146" t="s">
        <v>277</v>
      </c>
      <c r="D19" s="146" t="s">
        <v>83</v>
      </c>
      <c r="E19" s="96" t="s">
        <v>150</v>
      </c>
      <c r="F19" s="97">
        <f>G19*1.35</f>
        <v>11710.480500000001</v>
      </c>
      <c r="G19" s="97">
        <v>8674.43</v>
      </c>
      <c r="H19" s="147" t="s">
        <v>278</v>
      </c>
      <c r="I19" s="27"/>
      <c r="J19" s="104"/>
      <c r="K19" s="74"/>
      <c r="L19" s="38"/>
      <c r="M19" s="38"/>
    </row>
    <row r="20" spans="1:16">
      <c r="A20" s="103">
        <v>13</v>
      </c>
      <c r="B20" s="68">
        <v>43563</v>
      </c>
      <c r="C20" s="146" t="s">
        <v>281</v>
      </c>
      <c r="D20" s="146" t="s">
        <v>120</v>
      </c>
      <c r="E20" s="96" t="s">
        <v>121</v>
      </c>
      <c r="F20" s="97">
        <v>384.13</v>
      </c>
      <c r="G20" s="97">
        <f>F20/1.35</f>
        <v>284.54074074074072</v>
      </c>
      <c r="H20" s="147" t="s">
        <v>282</v>
      </c>
      <c r="I20" s="27"/>
      <c r="J20" s="104"/>
      <c r="K20" s="74"/>
    </row>
    <row r="21" spans="1:16">
      <c r="A21" s="103">
        <v>14</v>
      </c>
      <c r="B21" s="68">
        <v>43565</v>
      </c>
      <c r="C21" s="146" t="s">
        <v>284</v>
      </c>
      <c r="D21" s="146" t="s">
        <v>120</v>
      </c>
      <c r="E21" s="96" t="s">
        <v>255</v>
      </c>
      <c r="F21" s="97">
        <v>428</v>
      </c>
      <c r="G21" s="97">
        <f>F21/1.35</f>
        <v>317.03703703703701</v>
      </c>
      <c r="H21" s="147" t="s">
        <v>285</v>
      </c>
      <c r="I21" s="27"/>
      <c r="J21" s="104"/>
      <c r="K21" s="74"/>
    </row>
    <row r="22" spans="1:16">
      <c r="A22" s="103">
        <v>15</v>
      </c>
      <c r="B22" s="68">
        <v>43570</v>
      </c>
      <c r="C22" s="146" t="s">
        <v>286</v>
      </c>
      <c r="D22" s="146" t="s">
        <v>84</v>
      </c>
      <c r="E22" s="96" t="s">
        <v>243</v>
      </c>
      <c r="F22" s="97">
        <v>192.6</v>
      </c>
      <c r="G22" s="97">
        <f>F22/1.35</f>
        <v>142.66666666666666</v>
      </c>
      <c r="H22" s="147" t="s">
        <v>287</v>
      </c>
      <c r="I22" s="27"/>
      <c r="J22" s="104"/>
      <c r="K22" s="13"/>
    </row>
    <row r="23" spans="1:16" ht="25.5">
      <c r="A23" s="103">
        <v>16</v>
      </c>
      <c r="B23" s="68">
        <v>43593</v>
      </c>
      <c r="C23" s="146" t="s">
        <v>327</v>
      </c>
      <c r="D23" s="146" t="s">
        <v>84</v>
      </c>
      <c r="E23" s="96" t="s">
        <v>243</v>
      </c>
      <c r="F23" s="97">
        <v>214</v>
      </c>
      <c r="G23" s="97">
        <f>F23/1.35</f>
        <v>158.5185185185185</v>
      </c>
      <c r="H23" s="147" t="s">
        <v>328</v>
      </c>
      <c r="I23" s="27"/>
      <c r="J23" s="104"/>
    </row>
    <row r="24" spans="1:16">
      <c r="A24" s="103">
        <v>17</v>
      </c>
      <c r="B24" s="68">
        <v>43594</v>
      </c>
      <c r="C24" s="146" t="s">
        <v>331</v>
      </c>
      <c r="D24" s="146" t="s">
        <v>120</v>
      </c>
      <c r="E24" s="96" t="s">
        <v>332</v>
      </c>
      <c r="F24" s="97">
        <v>620.6</v>
      </c>
      <c r="G24" s="97">
        <f>F24/1.35</f>
        <v>459.7037037037037</v>
      </c>
      <c r="H24" s="147" t="s">
        <v>333</v>
      </c>
      <c r="I24" s="27"/>
      <c r="J24" s="104"/>
      <c r="K24" s="74"/>
      <c r="L24" s="37"/>
      <c r="M24" s="37"/>
    </row>
    <row r="25" spans="1:16">
      <c r="A25" s="103">
        <v>18</v>
      </c>
      <c r="B25" s="68">
        <v>43620</v>
      </c>
      <c r="C25" s="146" t="s">
        <v>380</v>
      </c>
      <c r="D25" s="146" t="s">
        <v>83</v>
      </c>
      <c r="E25" s="147" t="s">
        <v>381</v>
      </c>
      <c r="F25" s="97">
        <f>G25*1.35</f>
        <v>6399.2295000000004</v>
      </c>
      <c r="G25" s="97">
        <v>4740.17</v>
      </c>
      <c r="H25" s="147" t="s">
        <v>382</v>
      </c>
      <c r="I25" s="27"/>
      <c r="J25" s="104"/>
      <c r="L25" s="35"/>
      <c r="M25" s="34"/>
    </row>
    <row r="26" spans="1:16" ht="25.5">
      <c r="A26" s="103">
        <v>19</v>
      </c>
      <c r="B26" s="68">
        <v>43628</v>
      </c>
      <c r="C26" s="146" t="s">
        <v>392</v>
      </c>
      <c r="D26" s="146" t="s">
        <v>120</v>
      </c>
      <c r="E26" s="96" t="s">
        <v>393</v>
      </c>
      <c r="F26" s="97">
        <v>406.6</v>
      </c>
      <c r="G26" s="97">
        <f t="shared" ref="G26:G33" si="0">F26/1.35</f>
        <v>301.18518518518516</v>
      </c>
      <c r="H26" s="147" t="s">
        <v>394</v>
      </c>
      <c r="I26" s="27"/>
      <c r="J26" s="104"/>
    </row>
    <row r="27" spans="1:16" s="38" customFormat="1">
      <c r="A27" s="103">
        <v>20</v>
      </c>
      <c r="B27" s="68">
        <v>43628</v>
      </c>
      <c r="C27" s="27" t="s">
        <v>395</v>
      </c>
      <c r="D27" s="27" t="s">
        <v>120</v>
      </c>
      <c r="E27" s="28" t="s">
        <v>396</v>
      </c>
      <c r="F27" s="97">
        <v>144.31</v>
      </c>
      <c r="G27" s="97">
        <f t="shared" si="0"/>
        <v>106.89629629629628</v>
      </c>
      <c r="H27" s="30" t="s">
        <v>397</v>
      </c>
      <c r="I27" s="27"/>
      <c r="J27" s="104"/>
      <c r="K27" s="47"/>
      <c r="L27" s="37"/>
      <c r="M27" s="37"/>
    </row>
    <row r="28" spans="1:16" s="38" customFormat="1">
      <c r="A28" s="103">
        <v>21</v>
      </c>
      <c r="B28" s="68">
        <v>43670</v>
      </c>
      <c r="C28" s="27" t="s">
        <v>466</v>
      </c>
      <c r="D28" s="27" t="s">
        <v>84</v>
      </c>
      <c r="E28" s="28" t="s">
        <v>153</v>
      </c>
      <c r="F28" s="40">
        <v>2931.8</v>
      </c>
      <c r="G28" s="97">
        <f t="shared" si="0"/>
        <v>2171.7037037037039</v>
      </c>
      <c r="H28" s="30" t="s">
        <v>468</v>
      </c>
      <c r="I28" s="27"/>
      <c r="J28" s="104"/>
      <c r="K28" s="47"/>
      <c r="L28" s="13"/>
      <c r="M28" s="13"/>
    </row>
    <row r="29" spans="1:16" s="38" customFormat="1">
      <c r="A29" s="31">
        <v>22</v>
      </c>
      <c r="B29" s="68">
        <v>43670</v>
      </c>
      <c r="C29" s="222" t="s">
        <v>467</v>
      </c>
      <c r="D29" s="222" t="s">
        <v>84</v>
      </c>
      <c r="E29" s="153" t="s">
        <v>332</v>
      </c>
      <c r="F29" s="29">
        <v>620.6</v>
      </c>
      <c r="G29" s="29">
        <f t="shared" si="0"/>
        <v>459.7037037037037</v>
      </c>
      <c r="H29" s="154" t="s">
        <v>469</v>
      </c>
      <c r="I29" s="153"/>
      <c r="J29" s="153"/>
      <c r="L29" s="101"/>
      <c r="M29" s="101"/>
    </row>
    <row r="30" spans="1:16">
      <c r="A30" s="103">
        <v>23</v>
      </c>
      <c r="B30" s="68">
        <v>43682</v>
      </c>
      <c r="C30" s="146" t="s">
        <v>480</v>
      </c>
      <c r="D30" s="146" t="s">
        <v>84</v>
      </c>
      <c r="E30" s="147" t="s">
        <v>243</v>
      </c>
      <c r="F30" s="18">
        <v>42.8</v>
      </c>
      <c r="G30" s="40">
        <f t="shared" si="0"/>
        <v>31.703703703703699</v>
      </c>
      <c r="H30" s="147" t="s">
        <v>481</v>
      </c>
      <c r="I30" s="27"/>
      <c r="J30" s="104"/>
    </row>
    <row r="31" spans="1:16">
      <c r="A31" s="103">
        <v>24</v>
      </c>
      <c r="B31" s="68">
        <v>43707</v>
      </c>
      <c r="C31" s="146" t="s">
        <v>540</v>
      </c>
      <c r="D31" s="146" t="s">
        <v>120</v>
      </c>
      <c r="E31" s="147" t="s">
        <v>541</v>
      </c>
      <c r="F31" s="18">
        <v>160.5</v>
      </c>
      <c r="G31" s="40">
        <f t="shared" si="0"/>
        <v>118.88888888888889</v>
      </c>
      <c r="H31" s="147" t="s">
        <v>542</v>
      </c>
      <c r="I31" s="27"/>
      <c r="J31" s="104"/>
    </row>
    <row r="32" spans="1:16">
      <c r="A32" s="103">
        <v>25</v>
      </c>
      <c r="B32" s="68">
        <v>43742</v>
      </c>
      <c r="C32" s="146" t="s">
        <v>609</v>
      </c>
      <c r="D32" s="146" t="s">
        <v>120</v>
      </c>
      <c r="E32" s="154" t="s">
        <v>332</v>
      </c>
      <c r="F32" s="18">
        <v>775.75</v>
      </c>
      <c r="G32" s="97">
        <f t="shared" si="0"/>
        <v>574.62962962962956</v>
      </c>
      <c r="H32" s="147" t="s">
        <v>610</v>
      </c>
      <c r="I32" s="27"/>
      <c r="J32" s="104"/>
      <c r="K32" s="48"/>
    </row>
    <row r="33" spans="1:13" s="37" customFormat="1">
      <c r="A33" s="103">
        <v>26</v>
      </c>
      <c r="B33" s="68">
        <v>43748</v>
      </c>
      <c r="C33" s="146" t="s">
        <v>613</v>
      </c>
      <c r="D33" s="146" t="s">
        <v>120</v>
      </c>
      <c r="E33" s="153" t="s">
        <v>614</v>
      </c>
      <c r="F33" s="40">
        <f>338.12</f>
        <v>338.12</v>
      </c>
      <c r="G33" s="97">
        <f t="shared" si="0"/>
        <v>250.45925925925926</v>
      </c>
      <c r="H33" s="147" t="s">
        <v>615</v>
      </c>
      <c r="I33" s="27"/>
      <c r="J33" s="104"/>
      <c r="K33" s="49"/>
      <c r="L33" s="13"/>
      <c r="M33" s="13"/>
    </row>
    <row r="34" spans="1:13" s="101" customFormat="1" ht="15.6" customHeight="1">
      <c r="A34" s="276">
        <v>27</v>
      </c>
      <c r="B34" s="275">
        <v>43767</v>
      </c>
      <c r="C34" s="274" t="s">
        <v>636</v>
      </c>
      <c r="D34" s="274" t="s">
        <v>84</v>
      </c>
      <c r="E34" s="155" t="s">
        <v>243</v>
      </c>
      <c r="F34" s="97">
        <f>21.4</f>
        <v>21.4</v>
      </c>
      <c r="G34" s="97">
        <v>15.7</v>
      </c>
      <c r="H34" s="155" t="s">
        <v>637</v>
      </c>
      <c r="I34" s="274">
        <v>11</v>
      </c>
      <c r="J34" s="273"/>
      <c r="K34" s="102"/>
    </row>
    <row r="35" spans="1:13">
      <c r="A35" s="103">
        <v>28</v>
      </c>
      <c r="B35" s="68"/>
      <c r="C35" s="146"/>
      <c r="D35" s="146"/>
      <c r="E35" s="153"/>
      <c r="F35" s="97"/>
      <c r="G35" s="40"/>
      <c r="H35" s="147"/>
      <c r="I35" s="27"/>
      <c r="J35" s="104"/>
    </row>
    <row r="36" spans="1:13">
      <c r="A36" s="103">
        <v>29</v>
      </c>
      <c r="B36" s="68"/>
      <c r="C36" s="146"/>
      <c r="D36" s="146"/>
      <c r="E36" s="153"/>
      <c r="F36" s="40"/>
      <c r="G36" s="40"/>
      <c r="H36" s="147"/>
      <c r="I36" s="27"/>
      <c r="J36" s="104"/>
      <c r="L36" s="37"/>
      <c r="M36" s="37"/>
    </row>
    <row r="37" spans="1:13">
      <c r="A37" s="103">
        <v>30</v>
      </c>
      <c r="B37" s="68"/>
      <c r="C37" s="146"/>
      <c r="D37" s="146"/>
      <c r="E37" s="153"/>
      <c r="F37" s="40"/>
      <c r="G37" s="40"/>
      <c r="H37" s="147"/>
      <c r="I37" s="27"/>
      <c r="J37" s="104"/>
    </row>
    <row r="38" spans="1:13">
      <c r="A38" s="103">
        <v>31</v>
      </c>
      <c r="B38" s="68"/>
      <c r="C38" s="146"/>
      <c r="D38" s="146"/>
      <c r="E38" s="153"/>
      <c r="F38" s="40"/>
      <c r="G38" s="97"/>
      <c r="H38" s="147"/>
      <c r="I38" s="27"/>
      <c r="J38" s="104"/>
    </row>
    <row r="39" spans="1:13">
      <c r="A39" s="103">
        <v>32</v>
      </c>
      <c r="B39" s="68"/>
      <c r="C39" s="146"/>
      <c r="D39" s="146"/>
      <c r="E39" s="153"/>
      <c r="F39" s="40"/>
      <c r="G39" s="97"/>
      <c r="H39" s="147"/>
      <c r="I39" s="27"/>
      <c r="J39" s="104"/>
    </row>
    <row r="40" spans="1:13">
      <c r="A40" s="103">
        <v>33</v>
      </c>
      <c r="B40" s="68"/>
      <c r="C40" s="146"/>
      <c r="D40" s="146"/>
      <c r="E40" s="153"/>
      <c r="F40" s="97"/>
      <c r="G40" s="97"/>
      <c r="H40" s="147"/>
      <c r="I40" s="27"/>
      <c r="J40" s="104"/>
      <c r="L40" s="37"/>
      <c r="M40" s="37"/>
    </row>
    <row r="41" spans="1:13" ht="12.75" customHeight="1">
      <c r="A41" s="103">
        <v>34</v>
      </c>
      <c r="B41" s="68"/>
      <c r="C41" s="104"/>
      <c r="D41" s="104"/>
      <c r="E41" s="153"/>
      <c r="F41" s="97"/>
      <c r="G41" s="97"/>
      <c r="H41" s="105"/>
      <c r="I41" s="27"/>
      <c r="J41" s="104"/>
    </row>
    <row r="42" spans="1:13" s="37" customFormat="1">
      <c r="A42" s="103">
        <v>35</v>
      </c>
      <c r="B42" s="68"/>
      <c r="C42" s="146"/>
      <c r="D42" s="146"/>
      <c r="E42" s="153"/>
      <c r="F42" s="40"/>
      <c r="G42" s="97"/>
      <c r="H42" s="147"/>
      <c r="I42" s="27"/>
      <c r="J42" s="104"/>
      <c r="K42" s="49"/>
      <c r="L42" s="13"/>
      <c r="M42" s="13"/>
    </row>
    <row r="43" spans="1:13">
      <c r="A43" s="103">
        <v>36</v>
      </c>
      <c r="B43" s="68"/>
      <c r="C43" s="104"/>
      <c r="D43" s="104"/>
      <c r="E43" s="153"/>
      <c r="F43" s="40"/>
      <c r="G43" s="97"/>
      <c r="H43" s="30"/>
      <c r="I43" s="27"/>
      <c r="J43" s="104"/>
    </row>
    <row r="44" spans="1:13">
      <c r="A44" s="103">
        <v>37</v>
      </c>
      <c r="B44" s="68"/>
      <c r="C44" s="146"/>
      <c r="D44" s="146"/>
      <c r="E44" s="153"/>
      <c r="F44" s="40"/>
      <c r="G44" s="97"/>
      <c r="H44" s="147"/>
      <c r="I44" s="27"/>
      <c r="J44" s="104"/>
    </row>
    <row r="45" spans="1:13">
      <c r="A45" s="103">
        <v>38</v>
      </c>
      <c r="B45" s="68"/>
      <c r="C45" s="146"/>
      <c r="D45" s="146"/>
      <c r="E45" s="154"/>
      <c r="F45" s="40"/>
      <c r="G45" s="40"/>
      <c r="H45" s="147"/>
      <c r="I45" s="27"/>
      <c r="J45" s="104"/>
    </row>
    <row r="46" spans="1:13">
      <c r="A46" s="103">
        <v>39</v>
      </c>
      <c r="B46" s="68"/>
      <c r="C46" s="146"/>
      <c r="D46" s="146"/>
      <c r="E46" s="153"/>
      <c r="F46" s="40"/>
      <c r="G46" s="40"/>
      <c r="H46" s="147"/>
      <c r="I46" s="27"/>
      <c r="J46" s="104"/>
    </row>
    <row r="47" spans="1:13">
      <c r="A47" s="103">
        <v>40</v>
      </c>
      <c r="B47" s="68"/>
      <c r="C47" s="146"/>
      <c r="D47" s="146"/>
      <c r="E47" s="153"/>
      <c r="F47" s="40"/>
      <c r="G47" s="40"/>
      <c r="H47" s="147"/>
      <c r="I47" s="27"/>
      <c r="J47" s="104"/>
      <c r="L47" s="39"/>
      <c r="M47" s="39"/>
    </row>
    <row r="48" spans="1:13">
      <c r="A48" s="103">
        <v>41</v>
      </c>
      <c r="B48" s="68"/>
      <c r="C48" s="146"/>
      <c r="D48" s="146"/>
      <c r="E48" s="153"/>
      <c r="F48" s="40"/>
      <c r="G48" s="40"/>
      <c r="H48" s="147"/>
      <c r="I48" s="27"/>
      <c r="J48" s="104"/>
      <c r="L48" s="39"/>
      <c r="M48" s="39"/>
    </row>
    <row r="49" spans="1:13" s="37" customFormat="1">
      <c r="A49" s="103">
        <v>42</v>
      </c>
      <c r="B49" s="68"/>
      <c r="C49" s="152"/>
      <c r="D49" s="152"/>
      <c r="E49" s="153"/>
      <c r="F49" s="40"/>
      <c r="G49" s="40"/>
      <c r="H49" s="154"/>
      <c r="I49" s="27"/>
      <c r="J49" s="104"/>
      <c r="K49" s="49"/>
      <c r="L49" s="39"/>
      <c r="M49" s="39"/>
    </row>
    <row r="50" spans="1:13">
      <c r="A50" s="103">
        <v>43</v>
      </c>
      <c r="B50" s="68"/>
      <c r="C50" s="152"/>
      <c r="D50" s="152"/>
      <c r="E50" s="153"/>
      <c r="F50" s="40"/>
      <c r="G50" s="40"/>
      <c r="H50" s="154"/>
      <c r="I50" s="27"/>
      <c r="J50" s="104"/>
      <c r="L50" s="39"/>
      <c r="M50" s="39"/>
    </row>
    <row r="51" spans="1:13">
      <c r="A51" s="103">
        <v>44</v>
      </c>
      <c r="B51" s="68"/>
      <c r="C51" s="152"/>
      <c r="D51" s="152"/>
      <c r="E51" s="155"/>
      <c r="F51" s="40"/>
      <c r="G51" s="40"/>
      <c r="H51" s="153"/>
      <c r="I51" s="27"/>
      <c r="J51" s="104"/>
      <c r="L51" s="39"/>
      <c r="M51" s="39"/>
    </row>
    <row r="52" spans="1:13" s="101" customFormat="1">
      <c r="A52" s="103">
        <v>45</v>
      </c>
      <c r="B52" s="68"/>
      <c r="C52" s="152"/>
      <c r="D52" s="152"/>
      <c r="E52" s="153"/>
      <c r="F52" s="97"/>
      <c r="G52" s="97"/>
      <c r="H52" s="154"/>
      <c r="I52" s="104"/>
      <c r="J52" s="104"/>
      <c r="K52" s="102"/>
      <c r="L52" s="106"/>
      <c r="M52" s="106"/>
    </row>
    <row r="53" spans="1:13">
      <c r="A53" s="103">
        <v>46</v>
      </c>
      <c r="B53" s="68"/>
      <c r="C53" s="152"/>
      <c r="D53" s="152"/>
      <c r="E53" s="153"/>
      <c r="F53" s="40"/>
      <c r="G53" s="40"/>
      <c r="H53" s="154"/>
      <c r="I53" s="27"/>
      <c r="J53" s="104"/>
      <c r="L53" s="39"/>
      <c r="M53" s="39"/>
    </row>
    <row r="54" spans="1:13">
      <c r="A54" s="103">
        <v>47</v>
      </c>
      <c r="B54" s="68"/>
      <c r="C54" s="152"/>
      <c r="D54" s="152"/>
      <c r="E54" s="153"/>
      <c r="F54" s="40"/>
      <c r="G54" s="97"/>
      <c r="H54" s="154"/>
      <c r="I54" s="27"/>
      <c r="J54" s="104"/>
      <c r="L54" s="39"/>
      <c r="M54" s="39"/>
    </row>
    <row r="55" spans="1:13" s="39" customFormat="1">
      <c r="A55" s="103">
        <v>48</v>
      </c>
      <c r="B55" s="68"/>
      <c r="C55" s="152"/>
      <c r="D55" s="152"/>
      <c r="E55" s="153"/>
      <c r="F55" s="40"/>
      <c r="G55" s="97"/>
      <c r="H55" s="154"/>
      <c r="I55" s="27"/>
      <c r="J55" s="104"/>
      <c r="K55" s="50"/>
    </row>
    <row r="56" spans="1:13" s="39" customFormat="1">
      <c r="A56" s="103">
        <v>49</v>
      </c>
      <c r="B56" s="68"/>
      <c r="C56" s="152"/>
      <c r="D56" s="152"/>
      <c r="E56" s="153"/>
      <c r="F56" s="40"/>
      <c r="G56" s="97"/>
      <c r="H56" s="154"/>
      <c r="I56" s="27"/>
      <c r="J56" s="104"/>
      <c r="K56" s="50"/>
    </row>
    <row r="57" spans="1:13" s="39" customFormat="1">
      <c r="A57" s="103">
        <v>50</v>
      </c>
      <c r="B57" s="68"/>
      <c r="C57" s="152"/>
      <c r="D57" s="152"/>
      <c r="E57" s="153"/>
      <c r="F57" s="40"/>
      <c r="G57" s="97"/>
      <c r="H57" s="154"/>
      <c r="I57" s="27"/>
      <c r="J57" s="104"/>
      <c r="K57" s="50"/>
    </row>
    <row r="58" spans="1:13" s="39" customFormat="1">
      <c r="A58" s="103">
        <v>51</v>
      </c>
      <c r="B58" s="68"/>
      <c r="C58" s="104"/>
      <c r="D58" s="104"/>
      <c r="E58" s="105"/>
      <c r="F58" s="40"/>
      <c r="G58" s="97"/>
      <c r="H58" s="105"/>
      <c r="I58" s="27"/>
      <c r="J58" s="104"/>
      <c r="K58" s="50"/>
    </row>
    <row r="59" spans="1:13" s="39" customFormat="1">
      <c r="A59" s="103">
        <v>52</v>
      </c>
      <c r="B59" s="68"/>
      <c r="C59" s="104"/>
      <c r="D59" s="104"/>
      <c r="E59" s="96"/>
      <c r="F59" s="40"/>
      <c r="G59" s="97"/>
      <c r="H59" s="105"/>
      <c r="I59" s="27"/>
      <c r="J59" s="104"/>
      <c r="K59" s="50"/>
    </row>
    <row r="60" spans="1:13" s="39" customFormat="1">
      <c r="A60" s="103">
        <v>53</v>
      </c>
      <c r="B60" s="68"/>
      <c r="C60" s="152"/>
      <c r="D60" s="152"/>
      <c r="E60" s="153"/>
      <c r="F60" s="40"/>
      <c r="G60" s="97"/>
      <c r="H60" s="154"/>
      <c r="I60" s="27"/>
      <c r="J60" s="104"/>
      <c r="K60" s="50"/>
    </row>
    <row r="61" spans="1:13" s="39" customFormat="1">
      <c r="A61" s="103">
        <v>54</v>
      </c>
      <c r="B61" s="68"/>
      <c r="C61" s="152"/>
      <c r="D61" s="152"/>
      <c r="E61" s="153"/>
      <c r="F61" s="40"/>
      <c r="G61" s="97"/>
      <c r="H61" s="154"/>
      <c r="I61" s="27"/>
      <c r="J61" s="104"/>
      <c r="K61" s="50"/>
    </row>
    <row r="62" spans="1:13" s="39" customFormat="1">
      <c r="A62" s="103">
        <v>55</v>
      </c>
      <c r="B62" s="68"/>
      <c r="C62" s="104"/>
      <c r="D62" s="104"/>
      <c r="E62" s="96"/>
      <c r="F62" s="40"/>
      <c r="G62" s="97"/>
      <c r="H62" s="105"/>
      <c r="I62" s="27"/>
      <c r="J62" s="104"/>
      <c r="K62" s="50"/>
    </row>
    <row r="63" spans="1:13" s="39" customFormat="1">
      <c r="A63" s="103">
        <v>56</v>
      </c>
      <c r="B63" s="68"/>
      <c r="C63" s="152"/>
      <c r="D63" s="152"/>
      <c r="E63" s="153"/>
      <c r="F63" s="40"/>
      <c r="G63" s="97"/>
      <c r="H63" s="154"/>
      <c r="I63" s="27"/>
      <c r="J63" s="104"/>
      <c r="K63" s="50"/>
    </row>
    <row r="64" spans="1:13" s="39" customFormat="1">
      <c r="A64" s="103">
        <v>57</v>
      </c>
      <c r="B64" s="68"/>
      <c r="C64" s="152"/>
      <c r="D64" s="152"/>
      <c r="E64" s="153"/>
      <c r="F64" s="40"/>
      <c r="G64" s="97"/>
      <c r="H64" s="154"/>
      <c r="I64" s="27"/>
      <c r="J64" s="104"/>
      <c r="K64" s="50"/>
    </row>
    <row r="65" spans="1:13" s="39" customFormat="1">
      <c r="A65" s="103">
        <v>58</v>
      </c>
      <c r="B65" s="68"/>
      <c r="C65" s="152"/>
      <c r="D65" s="152"/>
      <c r="E65" s="153"/>
      <c r="F65" s="40"/>
      <c r="G65" s="97"/>
      <c r="H65" s="154"/>
      <c r="I65" s="27"/>
      <c r="J65" s="104"/>
      <c r="K65" s="50"/>
    </row>
    <row r="66" spans="1:13" s="39" customFormat="1">
      <c r="A66" s="103">
        <v>59</v>
      </c>
      <c r="B66" s="68"/>
      <c r="C66" s="152"/>
      <c r="D66" s="152"/>
      <c r="E66" s="153"/>
      <c r="F66" s="40"/>
      <c r="G66" s="97"/>
      <c r="H66" s="154"/>
      <c r="I66" s="27"/>
      <c r="J66" s="104"/>
      <c r="K66" s="50"/>
    </row>
    <row r="67" spans="1:13" s="39" customFormat="1">
      <c r="A67" s="103">
        <v>60</v>
      </c>
      <c r="B67" s="68"/>
      <c r="C67" s="152"/>
      <c r="D67" s="152"/>
      <c r="E67" s="153"/>
      <c r="F67" s="40"/>
      <c r="G67" s="40"/>
      <c r="H67" s="154"/>
      <c r="I67" s="27"/>
      <c r="J67" s="104"/>
      <c r="K67" s="50"/>
    </row>
    <row r="68" spans="1:13" s="39" customFormat="1">
      <c r="A68" s="103">
        <v>61</v>
      </c>
      <c r="B68" s="68"/>
      <c r="C68" s="152"/>
      <c r="D68" s="152"/>
      <c r="E68" s="153"/>
      <c r="F68" s="40"/>
      <c r="G68" s="40"/>
      <c r="H68" s="154"/>
      <c r="I68" s="27"/>
      <c r="J68" s="104"/>
      <c r="K68" s="50"/>
    </row>
    <row r="69" spans="1:13" s="39" customFormat="1">
      <c r="A69" s="103">
        <v>62</v>
      </c>
      <c r="B69" s="68"/>
      <c r="C69" s="152"/>
      <c r="D69" s="152"/>
      <c r="E69" s="153"/>
      <c r="F69" s="40"/>
      <c r="G69" s="40"/>
      <c r="H69" s="154"/>
      <c r="I69" s="27"/>
      <c r="J69" s="104"/>
      <c r="K69" s="50"/>
    </row>
    <row r="70" spans="1:13" s="39" customFormat="1">
      <c r="A70" s="103">
        <v>63</v>
      </c>
      <c r="B70" s="68"/>
      <c r="C70" s="152"/>
      <c r="D70" s="152"/>
      <c r="E70" s="153"/>
      <c r="F70" s="40"/>
      <c r="G70" s="40"/>
      <c r="H70" s="154"/>
      <c r="I70" s="27"/>
      <c r="J70" s="104"/>
      <c r="K70" s="50"/>
    </row>
    <row r="71" spans="1:13" s="39" customFormat="1">
      <c r="A71" s="103">
        <v>64</v>
      </c>
      <c r="B71" s="68"/>
      <c r="C71" s="27"/>
      <c r="D71" s="27"/>
      <c r="E71" s="28"/>
      <c r="F71" s="40"/>
      <c r="G71" s="40"/>
      <c r="H71" s="30"/>
      <c r="I71" s="27"/>
      <c r="J71" s="104"/>
      <c r="K71" s="50"/>
    </row>
    <row r="72" spans="1:13" s="39" customFormat="1">
      <c r="A72" s="103">
        <v>65</v>
      </c>
      <c r="B72" s="68"/>
      <c r="C72" s="27"/>
      <c r="D72" s="27"/>
      <c r="E72" s="28"/>
      <c r="F72" s="40"/>
      <c r="G72" s="40"/>
      <c r="H72" s="30"/>
      <c r="I72" s="27"/>
      <c r="J72" s="104"/>
      <c r="K72" s="50"/>
    </row>
    <row r="73" spans="1:13" s="39" customFormat="1">
      <c r="A73" s="103">
        <v>66</v>
      </c>
      <c r="B73" s="68"/>
      <c r="C73" s="27"/>
      <c r="D73" s="27"/>
      <c r="E73" s="28"/>
      <c r="F73" s="40"/>
      <c r="G73" s="40"/>
      <c r="H73" s="30"/>
      <c r="I73" s="27"/>
      <c r="J73" s="104"/>
      <c r="K73" s="50"/>
    </row>
    <row r="74" spans="1:13" s="39" customFormat="1">
      <c r="A74" s="103">
        <v>67</v>
      </c>
      <c r="B74" s="68"/>
      <c r="C74" s="27"/>
      <c r="D74" s="27"/>
      <c r="E74" s="28"/>
      <c r="F74" s="40"/>
      <c r="G74" s="40"/>
      <c r="H74" s="30"/>
      <c r="I74" s="27"/>
      <c r="J74" s="104"/>
      <c r="K74" s="50"/>
    </row>
    <row r="75" spans="1:13" s="39" customFormat="1">
      <c r="A75" s="103">
        <v>68</v>
      </c>
      <c r="B75" s="68"/>
      <c r="C75" s="27"/>
      <c r="D75" s="27"/>
      <c r="E75" s="28"/>
      <c r="F75" s="40"/>
      <c r="G75" s="40"/>
      <c r="H75" s="30"/>
      <c r="I75" s="27"/>
      <c r="J75" s="104"/>
      <c r="K75" s="50"/>
    </row>
    <row r="76" spans="1:13" s="39" customFormat="1">
      <c r="A76" s="103">
        <v>69</v>
      </c>
      <c r="B76" s="68"/>
      <c r="C76" s="27"/>
      <c r="D76" s="27"/>
      <c r="E76" s="28"/>
      <c r="F76" s="40"/>
      <c r="G76" s="40"/>
      <c r="H76" s="30"/>
      <c r="I76" s="27"/>
      <c r="J76" s="104"/>
      <c r="K76" s="50"/>
      <c r="L76" s="13"/>
      <c r="M76" s="13"/>
    </row>
    <row r="77" spans="1:13" s="39" customFormat="1">
      <c r="A77" s="103">
        <v>70</v>
      </c>
      <c r="B77" s="68"/>
      <c r="C77" s="27"/>
      <c r="D77" s="27"/>
      <c r="E77" s="28"/>
      <c r="F77" s="40"/>
      <c r="G77" s="40"/>
      <c r="H77" s="30"/>
      <c r="I77" s="27"/>
      <c r="J77" s="104"/>
      <c r="K77" s="50"/>
      <c r="L77" s="13"/>
      <c r="M77" s="13"/>
    </row>
    <row r="78" spans="1:13" s="39" customFormat="1">
      <c r="A78" s="103">
        <v>71</v>
      </c>
      <c r="B78" s="68"/>
      <c r="C78" s="27"/>
      <c r="D78" s="27"/>
      <c r="E78" s="28"/>
      <c r="F78" s="40"/>
      <c r="G78" s="40"/>
      <c r="H78" s="30"/>
      <c r="I78" s="27"/>
      <c r="J78" s="104"/>
      <c r="K78" s="50"/>
      <c r="L78" s="13"/>
      <c r="M78" s="13"/>
    </row>
    <row r="79" spans="1:13" s="39" customFormat="1">
      <c r="A79" s="103">
        <v>72</v>
      </c>
      <c r="B79" s="68"/>
      <c r="C79" s="27"/>
      <c r="D79" s="27"/>
      <c r="E79" s="28"/>
      <c r="F79" s="40"/>
      <c r="G79" s="40"/>
      <c r="H79" s="30"/>
      <c r="I79" s="27"/>
      <c r="J79" s="104"/>
      <c r="K79" s="50"/>
      <c r="L79" s="13"/>
      <c r="M79" s="13"/>
    </row>
    <row r="80" spans="1:13" s="39" customFormat="1">
      <c r="A80" s="103">
        <v>73</v>
      </c>
      <c r="B80" s="68"/>
      <c r="C80" s="27"/>
      <c r="D80" s="27"/>
      <c r="E80" s="28"/>
      <c r="F80" s="40"/>
      <c r="G80" s="40"/>
      <c r="H80" s="30"/>
      <c r="I80" s="27"/>
      <c r="J80" s="104"/>
      <c r="K80" s="50"/>
      <c r="L80" s="13"/>
      <c r="M80" s="13"/>
    </row>
    <row r="81" spans="1:13" s="39" customFormat="1">
      <c r="A81" s="103">
        <v>74</v>
      </c>
      <c r="B81" s="68"/>
      <c r="C81" s="27"/>
      <c r="D81" s="27"/>
      <c r="E81" s="28"/>
      <c r="F81" s="40"/>
      <c r="G81" s="40"/>
      <c r="H81" s="30"/>
      <c r="I81" s="27"/>
      <c r="J81" s="104"/>
      <c r="K81" s="50"/>
      <c r="L81" s="13"/>
      <c r="M81" s="13"/>
    </row>
    <row r="82" spans="1:13" s="39" customFormat="1">
      <c r="A82" s="103">
        <v>75</v>
      </c>
      <c r="B82" s="68"/>
      <c r="C82" s="27"/>
      <c r="D82" s="27"/>
      <c r="E82" s="28"/>
      <c r="F82" s="40"/>
      <c r="G82" s="40"/>
      <c r="H82" s="30"/>
      <c r="I82" s="27"/>
      <c r="J82" s="104"/>
      <c r="K82" s="50"/>
      <c r="L82" s="13"/>
      <c r="M82" s="13"/>
    </row>
    <row r="83" spans="1:13">
      <c r="A83" s="103">
        <v>76</v>
      </c>
      <c r="B83" s="68"/>
      <c r="C83" s="27"/>
      <c r="D83" s="27"/>
      <c r="E83" s="28"/>
      <c r="F83" s="40"/>
      <c r="G83" s="40"/>
      <c r="H83" s="30"/>
      <c r="I83" s="27"/>
      <c r="J83" s="104"/>
    </row>
    <row r="84" spans="1:13">
      <c r="A84" s="103">
        <v>77</v>
      </c>
      <c r="B84" s="68"/>
      <c r="C84" s="27"/>
      <c r="D84" s="27"/>
      <c r="E84" s="28"/>
      <c r="F84" s="40"/>
      <c r="G84" s="40"/>
      <c r="H84" s="30"/>
      <c r="I84" s="27"/>
      <c r="J84" s="104"/>
    </row>
    <row r="85" spans="1:13">
      <c r="A85" s="103">
        <v>78</v>
      </c>
      <c r="B85" s="68"/>
      <c r="C85" s="27"/>
      <c r="D85" s="27"/>
      <c r="E85" s="28"/>
      <c r="F85" s="40"/>
      <c r="G85" s="40"/>
      <c r="H85" s="30"/>
      <c r="I85" s="27"/>
      <c r="J85" s="104"/>
    </row>
    <row r="86" spans="1:13">
      <c r="A86" s="103">
        <v>79</v>
      </c>
      <c r="B86" s="68"/>
      <c r="C86" s="27"/>
      <c r="D86" s="27"/>
      <c r="E86" s="28"/>
      <c r="F86" s="40"/>
      <c r="G86" s="40"/>
      <c r="H86" s="30"/>
      <c r="I86" s="27"/>
      <c r="J86" s="104"/>
    </row>
    <row r="87" spans="1:13">
      <c r="A87" s="103">
        <v>80</v>
      </c>
      <c r="B87" s="68"/>
      <c r="C87" s="27"/>
      <c r="D87" s="27"/>
      <c r="E87" s="28"/>
      <c r="F87" s="40"/>
      <c r="G87" s="40"/>
      <c r="H87" s="30"/>
      <c r="I87" s="27"/>
      <c r="J87" s="104"/>
    </row>
    <row r="88" spans="1:13">
      <c r="A88" s="103">
        <v>81</v>
      </c>
      <c r="B88" s="68"/>
      <c r="C88" s="27"/>
      <c r="D88" s="27"/>
      <c r="E88" s="28"/>
      <c r="F88" s="40"/>
      <c r="G88" s="40"/>
      <c r="H88" s="30"/>
      <c r="I88" s="27"/>
      <c r="J88" s="104"/>
    </row>
    <row r="89" spans="1:13">
      <c r="A89" s="103">
        <v>82</v>
      </c>
      <c r="B89" s="68"/>
      <c r="C89" s="27"/>
      <c r="D89" s="27"/>
      <c r="E89" s="28"/>
      <c r="F89" s="40"/>
      <c r="G89" s="40"/>
      <c r="H89" s="30"/>
      <c r="I89" s="27"/>
      <c r="J89" s="104"/>
    </row>
    <row r="90" spans="1:13">
      <c r="A90" s="103">
        <v>83</v>
      </c>
      <c r="B90" s="68"/>
      <c r="C90" s="27"/>
      <c r="D90" s="27"/>
      <c r="E90" s="28"/>
      <c r="F90" s="40"/>
      <c r="G90" s="40"/>
      <c r="H90" s="30"/>
      <c r="I90" s="27"/>
      <c r="J90" s="104"/>
    </row>
    <row r="91" spans="1:13">
      <c r="A91" s="103">
        <v>84</v>
      </c>
      <c r="B91" s="68"/>
      <c r="C91" s="27"/>
      <c r="D91" s="27"/>
      <c r="E91" s="28"/>
      <c r="F91" s="40"/>
      <c r="G91" s="40"/>
      <c r="H91" s="30"/>
      <c r="I91" s="27"/>
      <c r="J91" s="104"/>
    </row>
    <row r="92" spans="1:13">
      <c r="A92" s="103">
        <v>85</v>
      </c>
      <c r="B92" s="68"/>
      <c r="C92" s="27"/>
      <c r="D92" s="27"/>
      <c r="E92" s="28"/>
      <c r="F92" s="40"/>
      <c r="G92" s="40"/>
      <c r="H92" s="30"/>
      <c r="I92" s="27"/>
      <c r="J92" s="104"/>
    </row>
    <row r="93" spans="1:13">
      <c r="A93" s="103">
        <v>86</v>
      </c>
      <c r="B93" s="68"/>
      <c r="C93" s="27"/>
      <c r="D93" s="27"/>
      <c r="E93" s="28"/>
      <c r="F93" s="40"/>
      <c r="G93" s="40"/>
      <c r="H93" s="30"/>
      <c r="I93" s="27"/>
      <c r="J93" s="104"/>
    </row>
    <row r="94" spans="1:13">
      <c r="A94" s="103">
        <v>87</v>
      </c>
      <c r="B94" s="68"/>
      <c r="C94" s="27"/>
      <c r="D94" s="27"/>
      <c r="E94" s="28"/>
      <c r="F94" s="40"/>
      <c r="G94" s="40"/>
      <c r="H94" s="30"/>
      <c r="I94" s="27"/>
      <c r="J94" s="104"/>
    </row>
    <row r="95" spans="1:13">
      <c r="A95" s="103">
        <v>88</v>
      </c>
      <c r="B95" s="68"/>
      <c r="C95" s="27"/>
      <c r="D95" s="27"/>
      <c r="E95" s="28"/>
      <c r="F95" s="40"/>
      <c r="G95" s="40"/>
      <c r="H95" s="30"/>
      <c r="I95" s="27"/>
      <c r="J95" s="104"/>
    </row>
    <row r="96" spans="1:13">
      <c r="A96" s="103">
        <v>89</v>
      </c>
      <c r="B96" s="68"/>
      <c r="C96" s="27"/>
      <c r="D96" s="27"/>
      <c r="E96" s="28"/>
      <c r="F96" s="40"/>
      <c r="G96" s="40"/>
      <c r="H96" s="30"/>
      <c r="I96" s="27"/>
      <c r="J96" s="104"/>
    </row>
    <row r="97" spans="1:10">
      <c r="A97" s="103">
        <v>90</v>
      </c>
      <c r="B97" s="68"/>
      <c r="C97" s="27"/>
      <c r="D97" s="27"/>
      <c r="E97" s="28"/>
      <c r="F97" s="40"/>
      <c r="G97" s="40"/>
      <c r="H97" s="30"/>
      <c r="I97" s="27"/>
      <c r="J97" s="104"/>
    </row>
    <row r="98" spans="1:10">
      <c r="A98" s="103">
        <v>91</v>
      </c>
      <c r="B98" s="68"/>
      <c r="C98" s="27"/>
      <c r="D98" s="27"/>
      <c r="E98" s="28"/>
      <c r="F98" s="40"/>
      <c r="G98" s="40"/>
      <c r="H98" s="30"/>
      <c r="I98" s="27"/>
      <c r="J98" s="104"/>
    </row>
    <row r="99" spans="1:10">
      <c r="A99" s="103">
        <v>92</v>
      </c>
      <c r="B99" s="68"/>
      <c r="C99" s="27"/>
      <c r="D99" s="27"/>
      <c r="E99" s="28"/>
      <c r="F99" s="40"/>
      <c r="G99" s="40"/>
      <c r="H99" s="30"/>
      <c r="I99" s="27"/>
      <c r="J99" s="104"/>
    </row>
    <row r="100" spans="1:10">
      <c r="A100" s="103">
        <v>93</v>
      </c>
      <c r="B100" s="68"/>
      <c r="C100" s="27"/>
      <c r="D100" s="27"/>
      <c r="E100" s="28"/>
      <c r="F100" s="40"/>
      <c r="G100" s="40"/>
      <c r="H100" s="30"/>
      <c r="I100" s="27"/>
      <c r="J100" s="104"/>
    </row>
    <row r="101" spans="1:10">
      <c r="A101" s="103">
        <v>94</v>
      </c>
      <c r="B101" s="68"/>
      <c r="C101" s="27"/>
      <c r="D101" s="27"/>
      <c r="E101" s="28"/>
      <c r="F101" s="40"/>
      <c r="G101" s="40"/>
      <c r="H101" s="30"/>
      <c r="I101" s="27"/>
      <c r="J101" s="104"/>
    </row>
    <row r="102" spans="1:10">
      <c r="A102" s="103">
        <v>95</v>
      </c>
      <c r="B102" s="68"/>
      <c r="C102" s="27"/>
      <c r="D102" s="27"/>
      <c r="E102" s="28"/>
      <c r="F102" s="40"/>
      <c r="G102" s="40"/>
      <c r="H102" s="30"/>
      <c r="I102" s="27"/>
      <c r="J102" s="104"/>
    </row>
    <row r="103" spans="1:10">
      <c r="A103" s="26"/>
      <c r="B103" s="68"/>
      <c r="C103" s="27"/>
      <c r="D103" s="27"/>
      <c r="E103" s="28"/>
      <c r="F103" s="40"/>
      <c r="G103" s="40"/>
      <c r="H103" s="30"/>
      <c r="I103" s="27"/>
      <c r="J103" s="104"/>
    </row>
    <row r="104" spans="1:10">
      <c r="A104" s="26"/>
      <c r="B104" s="68"/>
      <c r="C104" s="27"/>
      <c r="D104" s="27"/>
      <c r="E104" s="28"/>
      <c r="F104" s="40"/>
      <c r="G104" s="40"/>
      <c r="H104" s="30"/>
      <c r="I104" s="27"/>
      <c r="J104" s="104"/>
    </row>
    <row r="105" spans="1:10">
      <c r="A105" s="26"/>
      <c r="B105" s="68"/>
      <c r="C105" s="27"/>
      <c r="D105" s="27"/>
      <c r="E105" s="28"/>
      <c r="F105" s="40"/>
      <c r="G105" s="40"/>
      <c r="H105" s="30"/>
      <c r="I105" s="27"/>
      <c r="J105" s="104"/>
    </row>
  </sheetData>
  <autoFilter ref="A7:I106" xr:uid="{00000000-0009-0000-0000-000000000000}"/>
  <dataConsolidate/>
  <pageMargins left="0.2" right="0.2" top="0.5" bottom="0.5" header="0.3" footer="0.3"/>
  <pageSetup scale="85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Q96"/>
  <sheetViews>
    <sheetView zoomScale="90" zoomScaleNormal="90" workbookViewId="0">
      <pane xSplit="6" ySplit="7" topLeftCell="G35" activePane="bottomRight" state="frozen"/>
      <selection pane="topRight" activeCell="F1" sqref="F1"/>
      <selection pane="bottomLeft" activeCell="A6" sqref="A6"/>
      <selection pane="bottomRight" activeCell="G51" sqref="G51"/>
    </sheetView>
  </sheetViews>
  <sheetFormatPr defaultColWidth="9.140625" defaultRowHeight="12.75"/>
  <cols>
    <col min="1" max="1" width="4.42578125" style="12" customWidth="1"/>
    <col min="2" max="2" width="11.42578125" style="12" bestFit="1" customWidth="1"/>
    <col min="3" max="3" width="9.5703125" style="12" bestFit="1" customWidth="1"/>
    <col min="4" max="4" width="12.42578125" style="12" bestFit="1" customWidth="1"/>
    <col min="5" max="5" width="31.7109375" style="13" bestFit="1" customWidth="1"/>
    <col min="6" max="6" width="14.5703125" style="12" bestFit="1" customWidth="1"/>
    <col min="7" max="7" width="52.85546875" style="14" customWidth="1"/>
    <col min="8" max="8" width="10.42578125" style="12" bestFit="1" customWidth="1"/>
    <col min="9" max="9" width="11.140625" style="100" bestFit="1" customWidth="1"/>
    <col min="10" max="10" width="11" style="12" bestFit="1" customWidth="1"/>
    <col min="11" max="11" width="20.7109375" style="12" customWidth="1"/>
    <col min="12" max="12" width="8.140625" style="15" customWidth="1"/>
    <col min="13" max="13" width="26.85546875" style="13" bestFit="1" customWidth="1"/>
    <col min="14" max="14" width="12.5703125" style="13" customWidth="1"/>
    <col min="15" max="15" width="6" style="13" customWidth="1"/>
    <col min="16" max="16" width="18.42578125" style="13" bestFit="1" customWidth="1"/>
    <col min="17" max="17" width="12" style="13" bestFit="1" customWidth="1"/>
    <col min="18" max="16384" width="9.140625" style="13"/>
  </cols>
  <sheetData>
    <row r="1" spans="1:17">
      <c r="A1" s="11" t="s">
        <v>17</v>
      </c>
      <c r="B1" s="11"/>
      <c r="G1" s="101" t="s">
        <v>81</v>
      </c>
      <c r="H1" s="145" t="s">
        <v>83</v>
      </c>
    </row>
    <row r="2" spans="1:17" ht="13.5" thickBot="1">
      <c r="A2" s="11"/>
      <c r="B2" s="11"/>
      <c r="E2" s="15" t="s">
        <v>9</v>
      </c>
      <c r="F2" s="18">
        <v>79902</v>
      </c>
      <c r="G2" s="16"/>
    </row>
    <row r="3" spans="1:17" ht="13.5" thickBot="1">
      <c r="A3" s="11"/>
      <c r="B3" s="11"/>
      <c r="C3" s="11" t="s">
        <v>741</v>
      </c>
      <c r="D3" s="19"/>
      <c r="E3" s="102" t="s">
        <v>188</v>
      </c>
      <c r="F3" s="41">
        <f>SUM(F8:F68)</f>
        <v>119183.93425925926</v>
      </c>
      <c r="G3" s="16"/>
    </row>
    <row r="4" spans="1:17" s="101" customFormat="1">
      <c r="A4" s="11"/>
      <c r="B4" s="11"/>
      <c r="C4" s="100" t="s">
        <v>739</v>
      </c>
      <c r="D4" s="18">
        <f>N14</f>
        <v>25890.86</v>
      </c>
      <c r="E4" s="264" t="s">
        <v>740</v>
      </c>
      <c r="F4" s="265">
        <f>F3-D4-D5</f>
        <v>50221.804259259254</v>
      </c>
      <c r="G4" s="16"/>
      <c r="H4" s="100"/>
      <c r="I4" s="100"/>
      <c r="J4" s="100"/>
      <c r="K4" s="100"/>
      <c r="L4" s="102"/>
    </row>
    <row r="5" spans="1:17">
      <c r="C5" s="12" t="s">
        <v>521</v>
      </c>
      <c r="D5" s="18">
        <f>N13</f>
        <v>43071.270000000004</v>
      </c>
      <c r="E5" s="264" t="s">
        <v>318</v>
      </c>
      <c r="F5" s="266">
        <f>SUM(F72:F78)</f>
        <v>36070.199999999997</v>
      </c>
      <c r="G5" s="16"/>
      <c r="M5" s="13" t="s">
        <v>36</v>
      </c>
    </row>
    <row r="6" spans="1:17" ht="13.5" thickBot="1">
      <c r="C6" s="102"/>
      <c r="D6" s="317">
        <f>SUM(D4:D5)</f>
        <v>68962.13</v>
      </c>
      <c r="E6" s="264" t="s">
        <v>10</v>
      </c>
      <c r="F6" s="313">
        <f>F2-F4-F5</f>
        <v>-6390.0042592592508</v>
      </c>
    </row>
    <row r="7" spans="1:17" s="25" customFormat="1" ht="27" thickTop="1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2" t="s">
        <v>39</v>
      </c>
      <c r="G7" s="23" t="s">
        <v>2</v>
      </c>
      <c r="H7" s="42" t="s">
        <v>11</v>
      </c>
      <c r="I7" s="42" t="s">
        <v>69</v>
      </c>
      <c r="J7" s="42" t="s">
        <v>64</v>
      </c>
      <c r="K7" s="42" t="s">
        <v>4</v>
      </c>
      <c r="L7" s="45"/>
      <c r="M7" s="24" t="s">
        <v>14</v>
      </c>
      <c r="N7" s="24" t="s">
        <v>15</v>
      </c>
      <c r="O7" s="117" t="s">
        <v>72</v>
      </c>
      <c r="P7" s="110" t="s">
        <v>73</v>
      </c>
      <c r="Q7" s="110" t="s">
        <v>74</v>
      </c>
    </row>
    <row r="8" spans="1:17" ht="13.5" thickBot="1">
      <c r="A8" s="104">
        <v>1</v>
      </c>
      <c r="B8" s="159">
        <v>43483</v>
      </c>
      <c r="C8" s="159" t="s">
        <v>132</v>
      </c>
      <c r="D8" s="152" t="s">
        <v>133</v>
      </c>
      <c r="E8" s="153" t="s">
        <v>134</v>
      </c>
      <c r="F8" s="97">
        <v>950</v>
      </c>
      <c r="G8" s="154" t="s">
        <v>135</v>
      </c>
      <c r="H8" s="152">
        <v>1</v>
      </c>
      <c r="I8" s="152"/>
      <c r="J8" s="190">
        <v>43586</v>
      </c>
      <c r="K8" s="161"/>
      <c r="L8" s="46">
        <v>1</v>
      </c>
      <c r="M8" s="32" t="s">
        <v>31</v>
      </c>
      <c r="N8" s="33">
        <f t="shared" ref="N8:N17" si="0">SUMIF($H$8:$H$68,L8,$F$8:$F$68)</f>
        <v>17238</v>
      </c>
      <c r="O8" s="114" t="s">
        <v>53</v>
      </c>
      <c r="P8" s="111" t="s">
        <v>75</v>
      </c>
      <c r="Q8" s="115">
        <f ca="1">SUMIF($I$8:$I$42,O8,$F$8:$F$41)</f>
        <v>0</v>
      </c>
    </row>
    <row r="9" spans="1:17" ht="13.5" thickBot="1">
      <c r="A9" s="104">
        <v>2</v>
      </c>
      <c r="B9" s="159">
        <v>43483</v>
      </c>
      <c r="C9" s="159" t="s">
        <v>136</v>
      </c>
      <c r="D9" s="152" t="s">
        <v>133</v>
      </c>
      <c r="E9" s="153" t="s">
        <v>137</v>
      </c>
      <c r="F9" s="97">
        <v>4600</v>
      </c>
      <c r="G9" s="154" t="s">
        <v>138</v>
      </c>
      <c r="H9" s="152">
        <v>5</v>
      </c>
      <c r="I9" s="152"/>
      <c r="J9" s="190">
        <v>43586</v>
      </c>
      <c r="K9" s="161"/>
      <c r="L9" s="46">
        <v>2</v>
      </c>
      <c r="M9" s="36" t="s">
        <v>35</v>
      </c>
      <c r="N9" s="33">
        <f t="shared" si="0"/>
        <v>9362.7800000000007</v>
      </c>
      <c r="O9" s="114" t="s">
        <v>71</v>
      </c>
      <c r="P9" s="111" t="s">
        <v>51</v>
      </c>
      <c r="Q9" s="115">
        <f ca="1">SUMIF($I$8:$I$42,O9,$F$8:$F$41)</f>
        <v>0</v>
      </c>
    </row>
    <row r="10" spans="1:17" s="37" customFormat="1" ht="13.5" thickBot="1">
      <c r="A10" s="152">
        <v>3</v>
      </c>
      <c r="B10" s="159">
        <v>43508</v>
      </c>
      <c r="C10" s="156" t="s">
        <v>157</v>
      </c>
      <c r="D10" s="156" t="s">
        <v>84</v>
      </c>
      <c r="E10" s="153" t="s">
        <v>150</v>
      </c>
      <c r="F10" s="97">
        <v>1630</v>
      </c>
      <c r="G10" s="70" t="s">
        <v>159</v>
      </c>
      <c r="H10" s="156">
        <v>4</v>
      </c>
      <c r="I10" s="152"/>
      <c r="J10" s="190">
        <v>43525</v>
      </c>
      <c r="K10" s="161"/>
      <c r="L10" s="46">
        <v>3</v>
      </c>
      <c r="M10" s="36" t="s">
        <v>33</v>
      </c>
      <c r="N10" s="33">
        <f t="shared" si="0"/>
        <v>4027.2650000000003</v>
      </c>
      <c r="O10" s="114" t="s">
        <v>70</v>
      </c>
      <c r="P10" s="116" t="s">
        <v>76</v>
      </c>
      <c r="Q10" s="115">
        <f ca="1">SUMIF($I$8:$I$42,O10,$F$8:$F$41)</f>
        <v>0</v>
      </c>
    </row>
    <row r="11" spans="1:17" ht="13.5" thickBot="1">
      <c r="A11" s="152">
        <v>4</v>
      </c>
      <c r="B11" s="185">
        <v>43508</v>
      </c>
      <c r="C11" s="185" t="s">
        <v>158</v>
      </c>
      <c r="D11" s="186" t="s">
        <v>84</v>
      </c>
      <c r="E11" s="187" t="s">
        <v>150</v>
      </c>
      <c r="F11" s="188">
        <v>0</v>
      </c>
      <c r="G11" s="189" t="s">
        <v>189</v>
      </c>
      <c r="H11" s="152">
        <v>4</v>
      </c>
      <c r="I11" s="152"/>
      <c r="J11" s="190" t="s">
        <v>602</v>
      </c>
      <c r="K11" s="161"/>
      <c r="L11" s="46">
        <v>4</v>
      </c>
      <c r="M11" s="36" t="s">
        <v>32</v>
      </c>
      <c r="N11" s="33">
        <f t="shared" si="0"/>
        <v>2325</v>
      </c>
      <c r="O11" s="114" t="s">
        <v>77</v>
      </c>
      <c r="P11" s="111" t="s">
        <v>63</v>
      </c>
      <c r="Q11" s="115">
        <f ca="1">SUMIF($I$8:$I$42,O11,$F$8:$F$41)</f>
        <v>0</v>
      </c>
    </row>
    <row r="12" spans="1:17" ht="13.5" thickBot="1">
      <c r="A12" s="152">
        <v>5</v>
      </c>
      <c r="B12" s="159">
        <v>43516</v>
      </c>
      <c r="C12" s="159" t="s">
        <v>172</v>
      </c>
      <c r="D12" s="156" t="s">
        <v>173</v>
      </c>
      <c r="E12" s="153" t="s">
        <v>174</v>
      </c>
      <c r="F12" s="97">
        <v>600</v>
      </c>
      <c r="G12" s="118" t="s">
        <v>176</v>
      </c>
      <c r="H12" s="152">
        <v>1</v>
      </c>
      <c r="I12" s="152"/>
      <c r="J12" s="190">
        <v>43525</v>
      </c>
      <c r="K12" s="161"/>
      <c r="L12" s="46">
        <v>5</v>
      </c>
      <c r="M12" s="36" t="s">
        <v>619</v>
      </c>
      <c r="N12" s="33">
        <f t="shared" si="0"/>
        <v>12432.460000000001</v>
      </c>
      <c r="O12" s="114"/>
      <c r="P12" s="111"/>
      <c r="Q12" s="115"/>
    </row>
    <row r="13" spans="1:17" ht="13.5" thickBot="1">
      <c r="A13" s="152">
        <v>6</v>
      </c>
      <c r="B13" s="159">
        <v>43516</v>
      </c>
      <c r="C13" s="159" t="s">
        <v>172</v>
      </c>
      <c r="D13" s="156" t="s">
        <v>173</v>
      </c>
      <c r="E13" s="153" t="s">
        <v>174</v>
      </c>
      <c r="F13" s="97">
        <v>240</v>
      </c>
      <c r="G13" s="154" t="s">
        <v>175</v>
      </c>
      <c r="H13" s="152">
        <v>2</v>
      </c>
      <c r="I13" s="152"/>
      <c r="J13" s="190">
        <v>43525</v>
      </c>
      <c r="K13" s="161"/>
      <c r="L13" s="46">
        <v>6</v>
      </c>
      <c r="M13" s="36" t="s">
        <v>454</v>
      </c>
      <c r="N13" s="33">
        <f t="shared" si="0"/>
        <v>43071.270000000004</v>
      </c>
      <c r="O13" s="114"/>
      <c r="P13" s="111"/>
      <c r="Q13" s="115"/>
    </row>
    <row r="14" spans="1:17" s="37" customFormat="1" ht="13.5" thickBot="1">
      <c r="A14" s="152">
        <v>7</v>
      </c>
      <c r="B14" s="159">
        <v>43521</v>
      </c>
      <c r="C14" s="159" t="s">
        <v>182</v>
      </c>
      <c r="D14" s="156" t="s">
        <v>173</v>
      </c>
      <c r="E14" s="155" t="s">
        <v>180</v>
      </c>
      <c r="F14" s="97">
        <v>100</v>
      </c>
      <c r="G14" s="154" t="s">
        <v>181</v>
      </c>
      <c r="H14" s="152">
        <v>2</v>
      </c>
      <c r="I14" s="152"/>
      <c r="J14" s="190">
        <v>43678</v>
      </c>
      <c r="K14" s="161"/>
      <c r="L14" s="46">
        <v>7</v>
      </c>
      <c r="M14" s="36" t="s">
        <v>737</v>
      </c>
      <c r="N14" s="33">
        <f t="shared" si="0"/>
        <v>25890.86</v>
      </c>
      <c r="O14" s="114"/>
      <c r="P14" s="112"/>
      <c r="Q14" s="115"/>
    </row>
    <row r="15" spans="1:17" ht="26.25" thickBot="1">
      <c r="A15" s="152">
        <v>8</v>
      </c>
      <c r="B15" s="19">
        <v>43517</v>
      </c>
      <c r="C15" s="100" t="s">
        <v>213</v>
      </c>
      <c r="D15" s="100" t="s">
        <v>133</v>
      </c>
      <c r="E15" s="101" t="s">
        <v>174</v>
      </c>
      <c r="F15" s="97">
        <v>6000</v>
      </c>
      <c r="G15" s="14" t="s">
        <v>215</v>
      </c>
      <c r="H15" s="100">
        <v>1</v>
      </c>
      <c r="I15" s="152"/>
      <c r="J15" s="190">
        <v>43556</v>
      </c>
      <c r="K15" s="197" t="s">
        <v>308</v>
      </c>
      <c r="L15" s="46">
        <v>8</v>
      </c>
      <c r="M15" s="36" t="s">
        <v>47</v>
      </c>
      <c r="N15" s="33">
        <f t="shared" si="0"/>
        <v>330.49</v>
      </c>
      <c r="O15" s="114"/>
      <c r="P15" s="111"/>
      <c r="Q15" s="115"/>
    </row>
    <row r="16" spans="1:17" ht="13.5" thickBot="1">
      <c r="A16" s="152">
        <v>9</v>
      </c>
      <c r="B16" s="19">
        <v>43517</v>
      </c>
      <c r="C16" s="100" t="s">
        <v>214</v>
      </c>
      <c r="D16" s="156" t="s">
        <v>133</v>
      </c>
      <c r="E16" s="155" t="s">
        <v>180</v>
      </c>
      <c r="F16" s="97">
        <v>1800</v>
      </c>
      <c r="G16" s="70" t="s">
        <v>216</v>
      </c>
      <c r="H16" s="152">
        <v>1</v>
      </c>
      <c r="I16" s="152"/>
      <c r="J16" s="190">
        <v>43678</v>
      </c>
      <c r="K16" s="161"/>
      <c r="L16" s="46">
        <v>9</v>
      </c>
      <c r="M16" s="36" t="s">
        <v>738</v>
      </c>
      <c r="N16" s="33">
        <f t="shared" si="0"/>
        <v>879.25925925925924</v>
      </c>
      <c r="O16" s="114"/>
      <c r="P16" s="111"/>
      <c r="Q16" s="115"/>
    </row>
    <row r="17" spans="1:17" ht="13.5" thickBot="1">
      <c r="A17" s="152">
        <v>10</v>
      </c>
      <c r="B17" s="185">
        <v>43525</v>
      </c>
      <c r="C17" s="185" t="s">
        <v>204</v>
      </c>
      <c r="D17" s="143" t="s">
        <v>84</v>
      </c>
      <c r="E17" s="187" t="s">
        <v>112</v>
      </c>
      <c r="F17" s="188">
        <v>0</v>
      </c>
      <c r="G17" s="189" t="s">
        <v>275</v>
      </c>
      <c r="H17" s="152">
        <v>4</v>
      </c>
      <c r="I17" s="152"/>
      <c r="J17" s="190">
        <v>43525</v>
      </c>
      <c r="K17" s="161"/>
      <c r="L17" s="46">
        <v>10</v>
      </c>
      <c r="M17" s="36" t="s">
        <v>49</v>
      </c>
      <c r="N17" s="33">
        <f t="shared" si="0"/>
        <v>3626.55</v>
      </c>
      <c r="O17" s="114"/>
      <c r="P17" s="111"/>
      <c r="Q17" s="115"/>
    </row>
    <row r="18" spans="1:17" ht="13.5" thickBot="1">
      <c r="A18" s="152">
        <v>11</v>
      </c>
      <c r="B18" s="159">
        <v>43537</v>
      </c>
      <c r="C18" s="159" t="s">
        <v>225</v>
      </c>
      <c r="D18" s="156" t="s">
        <v>173</v>
      </c>
      <c r="E18" s="155" t="s">
        <v>226</v>
      </c>
      <c r="F18" s="97">
        <v>973</v>
      </c>
      <c r="G18" s="70" t="s">
        <v>227</v>
      </c>
      <c r="H18" s="152">
        <v>1</v>
      </c>
      <c r="I18" s="152"/>
      <c r="J18" s="190">
        <v>43739</v>
      </c>
      <c r="K18" s="161"/>
      <c r="L18" s="28"/>
      <c r="M18" s="220"/>
      <c r="N18" s="33"/>
      <c r="O18" s="221"/>
      <c r="P18" s="111"/>
      <c r="Q18" s="115"/>
    </row>
    <row r="19" spans="1:17" ht="13.5" thickBot="1">
      <c r="A19" s="152">
        <v>12</v>
      </c>
      <c r="B19" s="159">
        <v>43539</v>
      </c>
      <c r="C19" s="159" t="s">
        <v>309</v>
      </c>
      <c r="D19" s="156" t="s">
        <v>83</v>
      </c>
      <c r="E19" s="155" t="s">
        <v>150</v>
      </c>
      <c r="F19" s="97">
        <v>127.05</v>
      </c>
      <c r="G19" s="70" t="s">
        <v>310</v>
      </c>
      <c r="H19" s="152">
        <v>3</v>
      </c>
      <c r="I19" s="152"/>
      <c r="J19" s="190">
        <v>43556</v>
      </c>
      <c r="K19" s="161"/>
      <c r="L19" s="46"/>
      <c r="M19" s="220"/>
      <c r="N19" s="33"/>
      <c r="O19" s="221"/>
      <c r="P19" s="111"/>
      <c r="Q19" s="115"/>
    </row>
    <row r="20" spans="1:17">
      <c r="A20" s="152">
        <v>13</v>
      </c>
      <c r="B20" s="159">
        <v>43539</v>
      </c>
      <c r="C20" s="159" t="s">
        <v>235</v>
      </c>
      <c r="D20" s="156" t="s">
        <v>173</v>
      </c>
      <c r="E20" s="155" t="s">
        <v>150</v>
      </c>
      <c r="F20" s="97">
        <v>100.15</v>
      </c>
      <c r="G20" s="70" t="s">
        <v>236</v>
      </c>
      <c r="H20" s="152">
        <v>3</v>
      </c>
      <c r="I20" s="152"/>
      <c r="J20" s="190">
        <v>43647</v>
      </c>
      <c r="K20" s="149"/>
      <c r="L20" s="46"/>
      <c r="M20" s="43" t="s">
        <v>16</v>
      </c>
      <c r="N20" s="44">
        <f>SUBTOTAL(109,Table2[USD])</f>
        <v>119183.93425925926</v>
      </c>
      <c r="O20" s="113"/>
      <c r="P20" s="113"/>
      <c r="Q20" s="44">
        <f ca="1">SUBTOTAL(109,Table2[USD2])</f>
        <v>0</v>
      </c>
    </row>
    <row r="21" spans="1:17">
      <c r="A21" s="152">
        <v>14</v>
      </c>
      <c r="B21" s="159">
        <v>43559</v>
      </c>
      <c r="C21" s="159" t="s">
        <v>271</v>
      </c>
      <c r="D21" s="156" t="s">
        <v>173</v>
      </c>
      <c r="E21" s="155" t="s">
        <v>112</v>
      </c>
      <c r="F21" s="97">
        <v>3000</v>
      </c>
      <c r="G21" s="70" t="s">
        <v>272</v>
      </c>
      <c r="H21" s="156">
        <v>1</v>
      </c>
      <c r="I21" s="156"/>
      <c r="J21" s="190">
        <v>43586</v>
      </c>
      <c r="K21" s="161"/>
      <c r="L21" s="46"/>
      <c r="M21" s="38"/>
      <c r="N21" s="38"/>
    </row>
    <row r="22" spans="1:17">
      <c r="A22" s="308">
        <v>15</v>
      </c>
      <c r="B22" s="159">
        <v>43578</v>
      </c>
      <c r="C22" s="159" t="s">
        <v>300</v>
      </c>
      <c r="D22" s="156" t="s">
        <v>133</v>
      </c>
      <c r="E22" s="155" t="s">
        <v>301</v>
      </c>
      <c r="F22" s="97">
        <v>985</v>
      </c>
      <c r="G22" s="70" t="s">
        <v>302</v>
      </c>
      <c r="H22" s="152">
        <v>2</v>
      </c>
      <c r="I22" s="152"/>
      <c r="J22" s="152"/>
      <c r="K22" s="161"/>
      <c r="L22" s="13"/>
    </row>
    <row r="23" spans="1:17">
      <c r="A23" s="308">
        <v>16</v>
      </c>
      <c r="B23" s="159">
        <v>43578</v>
      </c>
      <c r="C23" s="159" t="s">
        <v>300</v>
      </c>
      <c r="D23" s="156" t="s">
        <v>133</v>
      </c>
      <c r="E23" s="155" t="s">
        <v>301</v>
      </c>
      <c r="F23" s="97">
        <v>261</v>
      </c>
      <c r="G23" s="70" t="s">
        <v>303</v>
      </c>
      <c r="H23" s="152">
        <v>6</v>
      </c>
      <c r="I23" s="152"/>
      <c r="J23" s="190">
        <v>43709</v>
      </c>
      <c r="K23" s="161"/>
      <c r="M23" s="101"/>
      <c r="N23" s="101"/>
      <c r="O23" s="101"/>
    </row>
    <row r="24" spans="1:17" ht="15">
      <c r="A24" s="308">
        <v>17</v>
      </c>
      <c r="B24" s="159">
        <v>43592</v>
      </c>
      <c r="C24" s="159" t="s">
        <v>63</v>
      </c>
      <c r="D24" s="156" t="s">
        <v>83</v>
      </c>
      <c r="E24" s="153"/>
      <c r="F24" s="97">
        <v>1445.2</v>
      </c>
      <c r="G24" s="154" t="s">
        <v>319</v>
      </c>
      <c r="H24" s="152">
        <v>2</v>
      </c>
      <c r="I24" s="152"/>
      <c r="J24" s="190">
        <v>43586</v>
      </c>
      <c r="K24" s="161"/>
      <c r="L24" s="95"/>
      <c r="M24" s="101"/>
      <c r="N24" s="101"/>
      <c r="O24" s="101"/>
    </row>
    <row r="25" spans="1:17">
      <c r="A25" s="308">
        <v>18</v>
      </c>
      <c r="B25" s="159">
        <v>43598</v>
      </c>
      <c r="C25" s="159" t="s">
        <v>334</v>
      </c>
      <c r="D25" s="152" t="s">
        <v>335</v>
      </c>
      <c r="E25" s="153" t="s">
        <v>112</v>
      </c>
      <c r="F25" s="97">
        <v>0</v>
      </c>
      <c r="G25" s="154" t="s">
        <v>444</v>
      </c>
      <c r="H25" s="152">
        <v>8</v>
      </c>
      <c r="I25" s="152"/>
      <c r="J25" s="152" t="s">
        <v>602</v>
      </c>
      <c r="K25" s="161"/>
      <c r="L25" s="90"/>
      <c r="M25" s="101"/>
      <c r="N25" s="101"/>
      <c r="O25" s="101"/>
    </row>
    <row r="26" spans="1:17">
      <c r="A26" s="308">
        <v>19</v>
      </c>
      <c r="B26" s="159">
        <v>43600</v>
      </c>
      <c r="C26" s="159" t="s">
        <v>336</v>
      </c>
      <c r="D26" s="152" t="s">
        <v>83</v>
      </c>
      <c r="E26" s="153" t="s">
        <v>200</v>
      </c>
      <c r="F26" s="97">
        <v>730.6</v>
      </c>
      <c r="G26" s="154" t="s">
        <v>337</v>
      </c>
      <c r="H26" s="152">
        <v>2</v>
      </c>
      <c r="I26" s="152"/>
      <c r="J26" s="311">
        <v>43800</v>
      </c>
      <c r="K26" s="161"/>
      <c r="M26" s="101"/>
      <c r="N26" s="101"/>
      <c r="O26" s="101"/>
    </row>
    <row r="27" spans="1:17" s="38" customFormat="1">
      <c r="A27" s="308">
        <v>20</v>
      </c>
      <c r="B27" s="159">
        <v>43606</v>
      </c>
      <c r="C27" s="159" t="s">
        <v>342</v>
      </c>
      <c r="D27" s="152" t="s">
        <v>84</v>
      </c>
      <c r="E27" s="153" t="s">
        <v>150</v>
      </c>
      <c r="F27" s="97">
        <v>330.49</v>
      </c>
      <c r="G27" s="154" t="s">
        <v>343</v>
      </c>
      <c r="H27" s="152">
        <v>8</v>
      </c>
      <c r="I27" s="152"/>
      <c r="J27" s="190">
        <v>43617</v>
      </c>
      <c r="K27" s="161"/>
      <c r="L27" s="47"/>
      <c r="M27" s="101"/>
      <c r="N27" s="101"/>
      <c r="O27" s="101"/>
      <c r="P27" s="13"/>
      <c r="Q27" s="13"/>
    </row>
    <row r="28" spans="1:17" s="38" customFormat="1">
      <c r="A28" s="308">
        <v>21</v>
      </c>
      <c r="B28" s="159">
        <v>43609</v>
      </c>
      <c r="C28" s="152" t="s">
        <v>344</v>
      </c>
      <c r="D28" s="152" t="s">
        <v>84</v>
      </c>
      <c r="E28" s="153" t="s">
        <v>301</v>
      </c>
      <c r="F28" s="314">
        <v>8774</v>
      </c>
      <c r="G28" s="315" t="s">
        <v>345</v>
      </c>
      <c r="H28" s="316">
        <v>7</v>
      </c>
      <c r="I28" s="152"/>
      <c r="J28" s="190">
        <v>43647</v>
      </c>
      <c r="K28" s="156"/>
      <c r="L28" s="47"/>
      <c r="M28" s="101"/>
      <c r="N28" s="101"/>
      <c r="O28" s="101"/>
      <c r="P28" s="13"/>
      <c r="Q28" s="13"/>
    </row>
    <row r="29" spans="1:17" ht="25.5">
      <c r="A29" s="308">
        <v>22</v>
      </c>
      <c r="B29" s="159">
        <v>43614</v>
      </c>
      <c r="C29" s="152" t="s">
        <v>358</v>
      </c>
      <c r="D29" s="152" t="s">
        <v>173</v>
      </c>
      <c r="E29" s="153" t="s">
        <v>359</v>
      </c>
      <c r="F29" s="97">
        <v>0</v>
      </c>
      <c r="G29" s="154" t="s">
        <v>475</v>
      </c>
      <c r="H29" s="152">
        <v>2</v>
      </c>
      <c r="I29" s="152"/>
      <c r="J29" s="152" t="s">
        <v>100</v>
      </c>
      <c r="K29" s="161"/>
      <c r="M29" s="101"/>
      <c r="N29" s="101"/>
      <c r="O29" s="101"/>
      <c r="P29" s="38"/>
      <c r="Q29" s="38"/>
    </row>
    <row r="30" spans="1:17" s="101" customFormat="1">
      <c r="A30" s="308">
        <v>23</v>
      </c>
      <c r="B30" s="309">
        <v>43614</v>
      </c>
      <c r="C30" s="308" t="s">
        <v>731</v>
      </c>
      <c r="D30" s="308" t="s">
        <v>83</v>
      </c>
      <c r="E30" s="153" t="s">
        <v>732</v>
      </c>
      <c r="F30" s="97">
        <v>11.24</v>
      </c>
      <c r="G30" s="154" t="s">
        <v>733</v>
      </c>
      <c r="H30" s="308">
        <v>2</v>
      </c>
      <c r="I30" s="308"/>
      <c r="J30" s="190">
        <v>43800</v>
      </c>
      <c r="K30" s="310"/>
      <c r="L30" s="102"/>
      <c r="P30" s="38"/>
      <c r="Q30" s="38"/>
    </row>
    <row r="31" spans="1:17">
      <c r="A31" s="308">
        <v>24</v>
      </c>
      <c r="B31" s="159">
        <v>43647</v>
      </c>
      <c r="C31" s="152" t="s">
        <v>422</v>
      </c>
      <c r="D31" s="210" t="s">
        <v>173</v>
      </c>
      <c r="E31" s="153" t="s">
        <v>423</v>
      </c>
      <c r="F31" s="97">
        <v>1000</v>
      </c>
      <c r="G31" s="154" t="s">
        <v>424</v>
      </c>
      <c r="H31" s="152">
        <v>1</v>
      </c>
      <c r="I31" s="152"/>
      <c r="J31" s="190">
        <v>43647</v>
      </c>
      <c r="K31" s="161"/>
      <c r="M31" s="101"/>
      <c r="N31" s="101"/>
      <c r="O31" s="101"/>
      <c r="P31" s="38"/>
      <c r="Q31" s="38"/>
    </row>
    <row r="32" spans="1:17" s="101" customFormat="1" ht="25.5">
      <c r="A32" s="308">
        <v>25</v>
      </c>
      <c r="B32" s="160">
        <v>43650</v>
      </c>
      <c r="C32" s="152" t="s">
        <v>427</v>
      </c>
      <c r="D32" s="211" t="s">
        <v>173</v>
      </c>
      <c r="E32" s="153" t="s">
        <v>150</v>
      </c>
      <c r="F32" s="97">
        <v>735</v>
      </c>
      <c r="G32" s="154" t="s">
        <v>428</v>
      </c>
      <c r="H32" s="152">
        <v>1</v>
      </c>
      <c r="I32" s="152"/>
      <c r="J32" s="190">
        <v>43678</v>
      </c>
      <c r="K32" s="161"/>
      <c r="L32" s="102"/>
      <c r="P32" s="13"/>
      <c r="Q32" s="13"/>
    </row>
    <row r="33" spans="1:17" ht="15">
      <c r="A33" s="308">
        <v>26</v>
      </c>
      <c r="B33" s="160">
        <v>43655</v>
      </c>
      <c r="C33" s="156" t="s">
        <v>435</v>
      </c>
      <c r="D33" s="212" t="s">
        <v>173</v>
      </c>
      <c r="E33" s="153" t="s">
        <v>88</v>
      </c>
      <c r="F33" s="97">
        <v>686.58</v>
      </c>
      <c r="G33" s="70" t="s">
        <v>436</v>
      </c>
      <c r="H33" s="152">
        <v>2</v>
      </c>
      <c r="I33" s="152"/>
      <c r="J33" s="190">
        <v>43678</v>
      </c>
      <c r="K33" s="176"/>
      <c r="M33" s="101"/>
      <c r="N33" s="101"/>
      <c r="O33" s="101"/>
    </row>
    <row r="34" spans="1:17">
      <c r="A34" s="308">
        <v>27</v>
      </c>
      <c r="B34" s="215">
        <v>43662</v>
      </c>
      <c r="C34" s="152" t="s">
        <v>446</v>
      </c>
      <c r="D34" s="214" t="s">
        <v>173</v>
      </c>
      <c r="E34" s="153" t="s">
        <v>88</v>
      </c>
      <c r="F34" s="97">
        <v>0</v>
      </c>
      <c r="G34" s="70" t="s">
        <v>603</v>
      </c>
      <c r="H34" s="156">
        <v>1</v>
      </c>
      <c r="I34" s="152"/>
      <c r="J34" s="190">
        <v>43709</v>
      </c>
      <c r="K34" s="161"/>
      <c r="M34" s="101"/>
      <c r="N34" s="101"/>
      <c r="O34" s="101"/>
      <c r="P34" s="101"/>
      <c r="Q34" s="101"/>
    </row>
    <row r="35" spans="1:17" s="37" customFormat="1">
      <c r="A35" s="308">
        <v>28</v>
      </c>
      <c r="B35" s="215">
        <v>43662</v>
      </c>
      <c r="C35" s="214" t="s">
        <v>446</v>
      </c>
      <c r="D35" s="214" t="s">
        <v>173</v>
      </c>
      <c r="E35" s="153" t="s">
        <v>88</v>
      </c>
      <c r="F35" s="97">
        <v>3626.55</v>
      </c>
      <c r="G35" s="154" t="s">
        <v>448</v>
      </c>
      <c r="H35" s="156">
        <v>10</v>
      </c>
      <c r="I35" s="152"/>
      <c r="J35" s="152"/>
      <c r="K35" s="116" t="s">
        <v>760</v>
      </c>
      <c r="L35" s="49"/>
      <c r="M35" s="101"/>
      <c r="N35" s="101"/>
      <c r="O35" s="101"/>
      <c r="P35" s="13"/>
      <c r="Q35" s="13"/>
    </row>
    <row r="36" spans="1:17">
      <c r="A36" s="308">
        <v>29</v>
      </c>
      <c r="B36" s="159">
        <v>43664</v>
      </c>
      <c r="C36" s="152" t="s">
        <v>452</v>
      </c>
      <c r="D36" s="217" t="s">
        <v>173</v>
      </c>
      <c r="E36" s="153" t="s">
        <v>150</v>
      </c>
      <c r="F36" s="97">
        <v>1087.6099999999999</v>
      </c>
      <c r="G36" s="154" t="s">
        <v>453</v>
      </c>
      <c r="H36" s="152">
        <v>3</v>
      </c>
      <c r="I36" s="152"/>
      <c r="J36" s="190">
        <v>43678</v>
      </c>
      <c r="K36" s="162"/>
    </row>
    <row r="37" spans="1:17">
      <c r="A37" s="308">
        <v>30</v>
      </c>
      <c r="B37" s="160">
        <v>43648</v>
      </c>
      <c r="C37" s="152">
        <v>2019.2850000000001</v>
      </c>
      <c r="D37" s="217" t="s">
        <v>173</v>
      </c>
      <c r="E37" s="155" t="s">
        <v>112</v>
      </c>
      <c r="F37" s="97">
        <v>2409.25</v>
      </c>
      <c r="G37" s="154" t="s">
        <v>455</v>
      </c>
      <c r="H37" s="156">
        <v>6</v>
      </c>
      <c r="I37" s="152"/>
      <c r="J37" s="190">
        <v>43709</v>
      </c>
      <c r="K37" s="161"/>
      <c r="M37" s="101"/>
      <c r="N37" s="101"/>
      <c r="O37" s="101"/>
      <c r="P37" s="37"/>
      <c r="Q37" s="37"/>
    </row>
    <row r="38" spans="1:17">
      <c r="A38" s="308">
        <v>31</v>
      </c>
      <c r="B38" s="219">
        <v>43648</v>
      </c>
      <c r="C38" s="152" t="s">
        <v>456</v>
      </c>
      <c r="D38" s="217" t="s">
        <v>173</v>
      </c>
      <c r="E38" s="153" t="s">
        <v>150</v>
      </c>
      <c r="F38" s="97">
        <v>1006.79</v>
      </c>
      <c r="G38" s="154" t="s">
        <v>455</v>
      </c>
      <c r="H38" s="218">
        <v>6</v>
      </c>
      <c r="I38" s="152"/>
      <c r="J38" s="190">
        <v>43709</v>
      </c>
      <c r="K38" s="161"/>
      <c r="M38" s="37"/>
      <c r="N38" s="37"/>
    </row>
    <row r="39" spans="1:17" s="38" customFormat="1">
      <c r="A39" s="308">
        <v>32</v>
      </c>
      <c r="B39" s="219">
        <v>43648</v>
      </c>
      <c r="C39" s="152" t="s">
        <v>63</v>
      </c>
      <c r="D39" s="217" t="s">
        <v>173</v>
      </c>
      <c r="E39" s="153"/>
      <c r="F39" s="97">
        <v>15375.23</v>
      </c>
      <c r="G39" s="154" t="s">
        <v>455</v>
      </c>
      <c r="H39" s="218">
        <v>6</v>
      </c>
      <c r="I39" s="152"/>
      <c r="J39" s="190">
        <v>43709</v>
      </c>
      <c r="K39" s="161"/>
      <c r="L39" s="47"/>
      <c r="M39" s="13"/>
      <c r="N39" s="13"/>
      <c r="O39" s="13"/>
      <c r="P39" s="13"/>
      <c r="Q39" s="13"/>
    </row>
    <row r="40" spans="1:17">
      <c r="A40" s="308">
        <v>33</v>
      </c>
      <c r="B40" s="225">
        <v>43670</v>
      </c>
      <c r="C40" s="100" t="s">
        <v>473</v>
      </c>
      <c r="D40" s="100" t="s">
        <v>390</v>
      </c>
      <c r="E40" s="153" t="s">
        <v>301</v>
      </c>
      <c r="F40" s="314">
        <v>4850</v>
      </c>
      <c r="G40" s="315" t="s">
        <v>474</v>
      </c>
      <c r="H40" s="316">
        <v>7</v>
      </c>
      <c r="I40" s="152"/>
      <c r="J40" s="190">
        <v>43678</v>
      </c>
      <c r="K40" s="161"/>
    </row>
    <row r="41" spans="1:17">
      <c r="A41" s="308">
        <v>34</v>
      </c>
      <c r="B41" s="159">
        <v>43682</v>
      </c>
      <c r="C41" s="152" t="s">
        <v>486</v>
      </c>
      <c r="D41" s="223" t="s">
        <v>173</v>
      </c>
      <c r="E41" s="153" t="s">
        <v>150</v>
      </c>
      <c r="F41" s="97">
        <v>1770.85</v>
      </c>
      <c r="G41" s="154" t="s">
        <v>487</v>
      </c>
      <c r="H41" s="152">
        <v>3</v>
      </c>
      <c r="I41" s="152"/>
      <c r="J41" s="190">
        <v>43709</v>
      </c>
      <c r="K41" s="161"/>
      <c r="O41" s="38"/>
      <c r="P41" s="38"/>
      <c r="Q41" s="38"/>
    </row>
    <row r="42" spans="1:17">
      <c r="A42" s="308">
        <v>35</v>
      </c>
      <c r="B42" s="159">
        <v>43683</v>
      </c>
      <c r="C42" s="156" t="s">
        <v>488</v>
      </c>
      <c r="D42" s="223" t="s">
        <v>173</v>
      </c>
      <c r="E42" s="155" t="s">
        <v>489</v>
      </c>
      <c r="F42" s="97">
        <v>216</v>
      </c>
      <c r="G42" s="154" t="s">
        <v>455</v>
      </c>
      <c r="H42" s="224">
        <v>6</v>
      </c>
      <c r="I42" s="152"/>
      <c r="J42" s="152" t="s">
        <v>100</v>
      </c>
      <c r="K42" s="109"/>
    </row>
    <row r="43" spans="1:17">
      <c r="A43" s="308">
        <v>36</v>
      </c>
      <c r="B43" s="234">
        <v>43696</v>
      </c>
      <c r="C43" s="12" t="s">
        <v>514</v>
      </c>
      <c r="D43" s="12" t="s">
        <v>390</v>
      </c>
      <c r="E43" s="13" t="s">
        <v>112</v>
      </c>
      <c r="F43" s="97">
        <v>129</v>
      </c>
      <c r="G43" s="14" t="s">
        <v>515</v>
      </c>
      <c r="H43" s="233">
        <v>6</v>
      </c>
      <c r="I43" s="152"/>
      <c r="J43" s="190">
        <v>43709</v>
      </c>
      <c r="K43" s="161"/>
    </row>
    <row r="44" spans="1:17" s="37" customFormat="1">
      <c r="A44" s="308">
        <v>37</v>
      </c>
      <c r="B44" s="234">
        <v>43693</v>
      </c>
      <c r="C44" s="100" t="s">
        <v>516</v>
      </c>
      <c r="D44" s="100" t="s">
        <v>390</v>
      </c>
      <c r="E44" s="101" t="s">
        <v>150</v>
      </c>
      <c r="F44" s="97">
        <v>424</v>
      </c>
      <c r="G44" s="14" t="s">
        <v>515</v>
      </c>
      <c r="H44" s="233">
        <v>6</v>
      </c>
      <c r="I44" s="152"/>
      <c r="J44" s="190">
        <v>43709</v>
      </c>
      <c r="K44" s="152"/>
      <c r="L44" s="49"/>
      <c r="O44" s="13"/>
      <c r="P44" s="13"/>
      <c r="Q44" s="13"/>
    </row>
    <row r="45" spans="1:17">
      <c r="A45" s="308">
        <v>38</v>
      </c>
      <c r="B45" s="159">
        <v>43697</v>
      </c>
      <c r="C45" s="152" t="s">
        <v>517</v>
      </c>
      <c r="D45" s="235" t="s">
        <v>173</v>
      </c>
      <c r="E45" s="153" t="s">
        <v>150</v>
      </c>
      <c r="F45" s="97">
        <v>136.38</v>
      </c>
      <c r="G45" s="154" t="s">
        <v>487</v>
      </c>
      <c r="H45" s="156">
        <v>3</v>
      </c>
      <c r="I45" s="156"/>
      <c r="J45" s="190">
        <v>43739</v>
      </c>
      <c r="K45" s="156"/>
    </row>
    <row r="46" spans="1:17">
      <c r="A46" s="308">
        <v>39</v>
      </c>
      <c r="B46" s="159">
        <v>43700</v>
      </c>
      <c r="C46" s="152" t="s">
        <v>518</v>
      </c>
      <c r="D46" s="156" t="s">
        <v>83</v>
      </c>
      <c r="E46" s="153" t="s">
        <v>150</v>
      </c>
      <c r="F46" s="108">
        <v>695</v>
      </c>
      <c r="G46" s="154" t="s">
        <v>519</v>
      </c>
      <c r="H46" s="156">
        <v>4</v>
      </c>
      <c r="I46" s="152"/>
      <c r="J46" s="311">
        <v>43770</v>
      </c>
      <c r="K46" s="152"/>
      <c r="O46" s="37"/>
      <c r="P46" s="37"/>
      <c r="Q46" s="37"/>
    </row>
    <row r="47" spans="1:17">
      <c r="A47" s="308">
        <v>40</v>
      </c>
      <c r="B47" s="238">
        <v>43700</v>
      </c>
      <c r="C47" s="236" t="s">
        <v>551</v>
      </c>
      <c r="D47" s="237" t="s">
        <v>83</v>
      </c>
      <c r="E47" s="153" t="s">
        <v>150</v>
      </c>
      <c r="F47" s="108">
        <v>980</v>
      </c>
      <c r="G47" s="154" t="s">
        <v>520</v>
      </c>
      <c r="H47" s="237">
        <v>1</v>
      </c>
      <c r="I47" s="152"/>
      <c r="J47" s="190">
        <v>43709</v>
      </c>
      <c r="K47" s="161"/>
    </row>
    <row r="48" spans="1:17">
      <c r="A48" s="308">
        <v>41</v>
      </c>
      <c r="B48" s="159">
        <v>43703</v>
      </c>
      <c r="C48" s="152" t="s">
        <v>525</v>
      </c>
      <c r="D48" s="239" t="s">
        <v>173</v>
      </c>
      <c r="E48" s="153" t="s">
        <v>301</v>
      </c>
      <c r="F48" s="97">
        <v>23250</v>
      </c>
      <c r="G48" s="14" t="s">
        <v>526</v>
      </c>
      <c r="H48" s="152">
        <v>6</v>
      </c>
      <c r="I48" s="152"/>
      <c r="J48" s="307" t="s">
        <v>311</v>
      </c>
      <c r="K48" s="152" t="s">
        <v>644</v>
      </c>
    </row>
    <row r="49" spans="1:17">
      <c r="A49" s="308">
        <v>42</v>
      </c>
      <c r="B49" s="159">
        <v>43711</v>
      </c>
      <c r="C49" s="152" t="s">
        <v>552</v>
      </c>
      <c r="D49" s="152" t="s">
        <v>83</v>
      </c>
      <c r="E49" s="153" t="s">
        <v>137</v>
      </c>
      <c r="F49" s="97">
        <v>2015.3</v>
      </c>
      <c r="G49" s="154" t="s">
        <v>553</v>
      </c>
      <c r="H49" s="152">
        <v>5</v>
      </c>
      <c r="I49" s="152"/>
      <c r="J49" s="307" t="s">
        <v>311</v>
      </c>
      <c r="K49" s="307" t="s">
        <v>728</v>
      </c>
    </row>
    <row r="50" spans="1:17">
      <c r="A50" s="308">
        <v>43</v>
      </c>
      <c r="B50" s="159">
        <v>43718</v>
      </c>
      <c r="C50" s="152" t="s">
        <v>562</v>
      </c>
      <c r="D50" s="152" t="s">
        <v>173</v>
      </c>
      <c r="E50" s="153" t="s">
        <v>150</v>
      </c>
      <c r="F50" s="97">
        <v>116.6</v>
      </c>
      <c r="G50" s="154" t="s">
        <v>563</v>
      </c>
      <c r="H50" s="152">
        <v>3</v>
      </c>
      <c r="I50" s="243"/>
      <c r="J50" s="190">
        <v>43739</v>
      </c>
      <c r="K50" s="152"/>
    </row>
    <row r="51" spans="1:17">
      <c r="A51" s="308">
        <v>44</v>
      </c>
      <c r="B51" s="246">
        <v>43718</v>
      </c>
      <c r="C51" s="12" t="s">
        <v>564</v>
      </c>
      <c r="D51" s="245" t="s">
        <v>173</v>
      </c>
      <c r="E51" s="153" t="s">
        <v>150</v>
      </c>
      <c r="F51" s="97">
        <v>250.655</v>
      </c>
      <c r="G51" s="154" t="s">
        <v>565</v>
      </c>
      <c r="H51" s="245">
        <v>3</v>
      </c>
      <c r="I51" s="152"/>
      <c r="J51" s="190">
        <v>43739</v>
      </c>
      <c r="K51" s="152"/>
    </row>
    <row r="52" spans="1:17" ht="25.5">
      <c r="A52" s="308">
        <v>45</v>
      </c>
      <c r="B52" s="159">
        <v>43720</v>
      </c>
      <c r="C52" s="152" t="s">
        <v>568</v>
      </c>
      <c r="D52" s="247" t="s">
        <v>173</v>
      </c>
      <c r="E52" s="153" t="s">
        <v>112</v>
      </c>
      <c r="F52" s="97">
        <v>0</v>
      </c>
      <c r="G52" s="154" t="s">
        <v>643</v>
      </c>
      <c r="H52" s="247">
        <v>3</v>
      </c>
      <c r="I52" s="152"/>
      <c r="J52" s="190">
        <v>43709</v>
      </c>
      <c r="K52" s="152"/>
    </row>
    <row r="53" spans="1:17" ht="25.5">
      <c r="A53" s="308">
        <v>46</v>
      </c>
      <c r="B53" s="250">
        <v>43720</v>
      </c>
      <c r="C53" s="248" t="s">
        <v>63</v>
      </c>
      <c r="D53" s="248" t="s">
        <v>173</v>
      </c>
      <c r="E53" s="153"/>
      <c r="F53" s="97">
        <v>0</v>
      </c>
      <c r="G53" s="154" t="s">
        <v>618</v>
      </c>
      <c r="H53" s="249">
        <v>6</v>
      </c>
      <c r="I53" s="152"/>
      <c r="J53" s="152" t="s">
        <v>100</v>
      </c>
      <c r="K53" s="262"/>
    </row>
    <row r="54" spans="1:17" s="37" customFormat="1">
      <c r="A54" s="308">
        <v>47</v>
      </c>
      <c r="B54" s="250">
        <v>43720</v>
      </c>
      <c r="C54" s="152" t="s">
        <v>570</v>
      </c>
      <c r="D54" s="248" t="s">
        <v>173</v>
      </c>
      <c r="E54" s="153" t="s">
        <v>88</v>
      </c>
      <c r="F54" s="97">
        <v>0</v>
      </c>
      <c r="G54" s="154" t="s">
        <v>569</v>
      </c>
      <c r="H54" s="152">
        <v>10</v>
      </c>
      <c r="I54" s="152"/>
      <c r="J54" s="152" t="s">
        <v>100</v>
      </c>
      <c r="K54" s="259" t="s">
        <v>729</v>
      </c>
      <c r="L54" s="49"/>
      <c r="M54" s="13"/>
      <c r="N54" s="13"/>
      <c r="O54" s="13"/>
      <c r="P54" s="13"/>
      <c r="Q54" s="13"/>
    </row>
    <row r="55" spans="1:17">
      <c r="A55" s="308">
        <v>48</v>
      </c>
      <c r="B55" s="159">
        <v>43724</v>
      </c>
      <c r="C55" s="152" t="s">
        <v>575</v>
      </c>
      <c r="D55" s="252" t="s">
        <v>173</v>
      </c>
      <c r="E55" s="153" t="s">
        <v>150</v>
      </c>
      <c r="F55" s="97">
        <v>12.98</v>
      </c>
      <c r="G55" s="154" t="s">
        <v>576</v>
      </c>
      <c r="H55" s="152">
        <v>3</v>
      </c>
      <c r="I55" s="152"/>
      <c r="J55" s="190">
        <v>43739</v>
      </c>
      <c r="K55" s="152"/>
      <c r="M55" s="39"/>
      <c r="N55" s="39"/>
    </row>
    <row r="56" spans="1:17">
      <c r="A56" s="308">
        <v>49</v>
      </c>
      <c r="B56" s="159">
        <v>43728</v>
      </c>
      <c r="C56" s="152" t="s">
        <v>588</v>
      </c>
      <c r="D56" s="152" t="s">
        <v>83</v>
      </c>
      <c r="E56" s="153" t="s">
        <v>150</v>
      </c>
      <c r="F56" s="97">
        <v>5554.81</v>
      </c>
      <c r="G56" s="154" t="s">
        <v>553</v>
      </c>
      <c r="H56" s="152">
        <v>5</v>
      </c>
      <c r="I56" s="152"/>
      <c r="J56" s="190">
        <v>43739</v>
      </c>
      <c r="K56" s="152"/>
      <c r="M56" s="39"/>
      <c r="N56" s="39"/>
      <c r="O56" s="37"/>
      <c r="P56" s="37"/>
      <c r="Q56" s="37"/>
    </row>
    <row r="57" spans="1:17" ht="25.5">
      <c r="A57" s="308">
        <v>50</v>
      </c>
      <c r="B57" s="159">
        <v>43745</v>
      </c>
      <c r="C57" s="152" t="s">
        <v>611</v>
      </c>
      <c r="D57" s="261" t="s">
        <v>173</v>
      </c>
      <c r="E57" s="153" t="s">
        <v>150</v>
      </c>
      <c r="F57" s="97">
        <v>336.99</v>
      </c>
      <c r="G57" s="154" t="s">
        <v>612</v>
      </c>
      <c r="H57" s="152">
        <v>3</v>
      </c>
      <c r="I57" s="152"/>
      <c r="J57" s="311">
        <v>43770</v>
      </c>
      <c r="K57" s="152"/>
      <c r="M57" s="39"/>
      <c r="N57" s="39"/>
    </row>
    <row r="58" spans="1:17">
      <c r="A58" s="308">
        <v>51</v>
      </c>
      <c r="B58" s="159">
        <v>43748</v>
      </c>
      <c r="C58" s="152" t="s">
        <v>616</v>
      </c>
      <c r="D58" s="152" t="s">
        <v>83</v>
      </c>
      <c r="E58" s="153" t="s">
        <v>112</v>
      </c>
      <c r="F58" s="314">
        <v>10444.43</v>
      </c>
      <c r="G58" s="315" t="s">
        <v>617</v>
      </c>
      <c r="H58" s="316">
        <v>7</v>
      </c>
      <c r="I58" s="152"/>
      <c r="J58" s="311">
        <v>43800</v>
      </c>
      <c r="K58" s="152"/>
      <c r="M58" s="39"/>
      <c r="N58" s="39"/>
    </row>
    <row r="59" spans="1:17" s="39" customFormat="1">
      <c r="A59" s="308">
        <v>52</v>
      </c>
      <c r="B59" s="159">
        <v>43748</v>
      </c>
      <c r="C59" s="267" t="s">
        <v>626</v>
      </c>
      <c r="D59" s="267" t="s">
        <v>173</v>
      </c>
      <c r="E59" s="153" t="s">
        <v>88</v>
      </c>
      <c r="F59" s="97">
        <v>1200</v>
      </c>
      <c r="G59" s="155" t="s">
        <v>627</v>
      </c>
      <c r="H59" s="267">
        <v>1</v>
      </c>
      <c r="I59" s="152"/>
      <c r="J59" s="190">
        <v>43739</v>
      </c>
      <c r="K59" s="152"/>
      <c r="L59" s="50"/>
      <c r="O59" s="13"/>
      <c r="P59" s="13"/>
      <c r="Q59" s="13"/>
    </row>
    <row r="60" spans="1:17" s="39" customFormat="1">
      <c r="A60" s="308">
        <v>53</v>
      </c>
      <c r="B60" s="268">
        <v>43752</v>
      </c>
      <c r="C60" s="267" t="s">
        <v>623</v>
      </c>
      <c r="D60" s="267" t="s">
        <v>173</v>
      </c>
      <c r="E60" s="153" t="s">
        <v>150</v>
      </c>
      <c r="F60" s="97">
        <v>88</v>
      </c>
      <c r="G60" s="155" t="s">
        <v>624</v>
      </c>
      <c r="H60" s="267">
        <v>3</v>
      </c>
      <c r="I60" s="152"/>
      <c r="J60" s="311">
        <v>43770</v>
      </c>
      <c r="K60" s="152"/>
      <c r="L60" s="50"/>
      <c r="O60" s="13"/>
      <c r="P60" s="13"/>
      <c r="Q60" s="13"/>
    </row>
    <row r="61" spans="1:17" s="39" customFormat="1">
      <c r="A61" s="308">
        <v>54</v>
      </c>
      <c r="B61" s="159">
        <v>43774</v>
      </c>
      <c r="C61" s="156" t="s">
        <v>647</v>
      </c>
      <c r="D61" s="161" t="s">
        <v>173</v>
      </c>
      <c r="E61" s="155" t="s">
        <v>532</v>
      </c>
      <c r="F61" s="97">
        <v>300</v>
      </c>
      <c r="G61" s="155" t="s">
        <v>649</v>
      </c>
      <c r="H61" s="281">
        <v>9</v>
      </c>
      <c r="I61" s="156"/>
      <c r="J61" s="311">
        <v>43770</v>
      </c>
      <c r="K61" s="152"/>
      <c r="L61" s="50"/>
    </row>
    <row r="62" spans="1:17" s="39" customFormat="1">
      <c r="A62" s="308">
        <v>55</v>
      </c>
      <c r="B62" s="159">
        <v>43775</v>
      </c>
      <c r="C62" s="152" t="s">
        <v>648</v>
      </c>
      <c r="D62" s="152" t="s">
        <v>83</v>
      </c>
      <c r="E62" s="153" t="s">
        <v>150</v>
      </c>
      <c r="F62" s="97">
        <v>262.35000000000002</v>
      </c>
      <c r="G62" s="154" t="s">
        <v>650</v>
      </c>
      <c r="H62" s="152">
        <v>5</v>
      </c>
      <c r="I62" s="152"/>
      <c r="J62" s="190">
        <v>43800</v>
      </c>
      <c r="K62" s="152"/>
      <c r="L62" s="50"/>
    </row>
    <row r="63" spans="1:17" s="39" customFormat="1">
      <c r="A63" s="308">
        <v>56</v>
      </c>
      <c r="B63" s="52">
        <v>43780</v>
      </c>
      <c r="C63" s="100" t="s">
        <v>660</v>
      </c>
      <c r="D63" s="283" t="s">
        <v>420</v>
      </c>
      <c r="E63" s="101" t="s">
        <v>150</v>
      </c>
      <c r="F63" s="53">
        <v>1189.93</v>
      </c>
      <c r="G63" s="101" t="s">
        <v>661</v>
      </c>
      <c r="H63" s="152">
        <v>2</v>
      </c>
      <c r="I63" s="152"/>
      <c r="J63" s="190">
        <v>43800</v>
      </c>
      <c r="K63" s="152"/>
      <c r="L63" s="50"/>
    </row>
    <row r="64" spans="1:17" s="155" customFormat="1">
      <c r="A64" s="308">
        <v>57</v>
      </c>
      <c r="B64" s="68">
        <v>43794</v>
      </c>
      <c r="C64" s="308" t="s">
        <v>734</v>
      </c>
      <c r="D64" s="308" t="s">
        <v>173</v>
      </c>
      <c r="E64" s="153" t="s">
        <v>150</v>
      </c>
      <c r="F64" s="97">
        <v>42.36</v>
      </c>
      <c r="G64" s="155" t="s">
        <v>735</v>
      </c>
      <c r="H64" s="308">
        <v>2</v>
      </c>
      <c r="I64" s="308"/>
      <c r="J64" s="190">
        <v>43800</v>
      </c>
      <c r="K64" s="308"/>
      <c r="L64" s="50"/>
      <c r="M64" s="39"/>
      <c r="N64" s="39"/>
      <c r="O64" s="39"/>
      <c r="P64" s="39"/>
      <c r="Q64" s="39"/>
    </row>
    <row r="65" spans="1:17" s="39" customFormat="1" ht="25.5">
      <c r="A65" s="308">
        <v>58</v>
      </c>
      <c r="B65" s="68">
        <v>43794</v>
      </c>
      <c r="C65" s="152" t="s">
        <v>676</v>
      </c>
      <c r="D65" s="152" t="s">
        <v>173</v>
      </c>
      <c r="E65" s="153" t="s">
        <v>112</v>
      </c>
      <c r="F65" s="97">
        <v>785.22</v>
      </c>
      <c r="G65" s="154" t="s">
        <v>677</v>
      </c>
      <c r="H65" s="152">
        <v>2</v>
      </c>
      <c r="I65" s="152"/>
      <c r="J65" s="190">
        <v>43800</v>
      </c>
      <c r="K65" s="152"/>
      <c r="L65" s="50"/>
      <c r="M65" s="155"/>
      <c r="N65" s="155"/>
      <c r="O65" s="155"/>
      <c r="P65" s="155"/>
      <c r="Q65" s="155"/>
    </row>
    <row r="66" spans="1:17" s="39" customFormat="1">
      <c r="A66" s="308">
        <v>59</v>
      </c>
      <c r="B66" s="68">
        <v>43794</v>
      </c>
      <c r="C66" s="152" t="s">
        <v>678</v>
      </c>
      <c r="D66" s="152" t="s">
        <v>83</v>
      </c>
      <c r="E66" s="153" t="s">
        <v>112</v>
      </c>
      <c r="F66" s="97">
        <v>3146.65</v>
      </c>
      <c r="G66" s="154" t="s">
        <v>679</v>
      </c>
      <c r="H66" s="152">
        <v>2</v>
      </c>
      <c r="I66" s="152"/>
      <c r="J66" s="190">
        <v>43800</v>
      </c>
      <c r="K66" s="152"/>
      <c r="L66" s="50"/>
    </row>
    <row r="67" spans="1:17" s="39" customFormat="1">
      <c r="A67" s="308">
        <v>60</v>
      </c>
      <c r="B67" s="68">
        <v>43804</v>
      </c>
      <c r="C67" s="152" t="s">
        <v>688</v>
      </c>
      <c r="D67" s="152" t="s">
        <v>689</v>
      </c>
      <c r="E67" s="153" t="s">
        <v>112</v>
      </c>
      <c r="F67" s="314">
        <v>1822.43</v>
      </c>
      <c r="G67" s="315" t="s">
        <v>690</v>
      </c>
      <c r="H67" s="316">
        <v>7</v>
      </c>
      <c r="I67" s="152"/>
      <c r="J67" s="190">
        <v>43800</v>
      </c>
      <c r="K67" s="152"/>
      <c r="L67" s="50"/>
    </row>
    <row r="68" spans="1:17" s="39" customFormat="1">
      <c r="A68" s="308">
        <v>61</v>
      </c>
      <c r="B68" s="68">
        <v>43816</v>
      </c>
      <c r="C68" s="152" t="s">
        <v>701</v>
      </c>
      <c r="D68" s="152" t="s">
        <v>83</v>
      </c>
      <c r="E68" s="153" t="s">
        <v>702</v>
      </c>
      <c r="F68" s="97">
        <f>782/1.35</f>
        <v>579.25925925925924</v>
      </c>
      <c r="G68" s="154" t="s">
        <v>703</v>
      </c>
      <c r="H68" s="152">
        <v>9</v>
      </c>
      <c r="I68" s="152"/>
      <c r="J68" s="152"/>
      <c r="K68" s="152"/>
      <c r="L68" s="50"/>
    </row>
    <row r="69" spans="1:17">
      <c r="J69" s="100"/>
      <c r="K69" s="100"/>
      <c r="M69" s="39"/>
      <c r="N69" s="39"/>
      <c r="O69" s="39"/>
      <c r="P69" s="39"/>
      <c r="Q69" s="39"/>
    </row>
    <row r="70" spans="1:17">
      <c r="B70" s="100"/>
      <c r="C70" s="100"/>
      <c r="D70" s="100"/>
      <c r="E70" s="101"/>
      <c r="F70" s="100"/>
      <c r="H70" s="100"/>
      <c r="J70" s="100"/>
      <c r="K70" s="100"/>
    </row>
    <row r="71" spans="1:17" ht="25.5">
      <c r="B71" s="21" t="s">
        <v>38</v>
      </c>
      <c r="C71" s="21" t="s">
        <v>0</v>
      </c>
      <c r="D71" s="21" t="s">
        <v>6</v>
      </c>
      <c r="E71" s="22" t="s">
        <v>1</v>
      </c>
      <c r="F71" s="42" t="s">
        <v>39</v>
      </c>
      <c r="G71" s="23" t="s">
        <v>2</v>
      </c>
      <c r="H71" s="42" t="s">
        <v>11</v>
      </c>
      <c r="I71" s="42" t="s">
        <v>69</v>
      </c>
      <c r="J71" s="42" t="s">
        <v>64</v>
      </c>
      <c r="K71" s="42" t="s">
        <v>4</v>
      </c>
    </row>
    <row r="72" spans="1:17">
      <c r="B72" s="87">
        <v>43207</v>
      </c>
      <c r="C72" s="159" t="s">
        <v>192</v>
      </c>
      <c r="D72" s="156" t="s">
        <v>133</v>
      </c>
      <c r="E72" s="155" t="s">
        <v>137</v>
      </c>
      <c r="F72" s="97">
        <v>24825</v>
      </c>
      <c r="G72" s="70" t="s">
        <v>193</v>
      </c>
      <c r="H72" s="100">
        <v>5</v>
      </c>
      <c r="J72" s="152" t="s">
        <v>311</v>
      </c>
      <c r="K72" s="137" t="s">
        <v>312</v>
      </c>
    </row>
    <row r="73" spans="1:17">
      <c r="B73" s="159">
        <v>43409</v>
      </c>
      <c r="C73" s="152" t="s">
        <v>194</v>
      </c>
      <c r="D73" s="152" t="s">
        <v>133</v>
      </c>
      <c r="E73" s="153" t="s">
        <v>195</v>
      </c>
      <c r="F73" s="97">
        <v>488.3</v>
      </c>
      <c r="G73" s="154" t="s">
        <v>196</v>
      </c>
      <c r="H73" s="152">
        <v>2</v>
      </c>
      <c r="I73" s="152"/>
      <c r="J73" s="152"/>
      <c r="K73" s="100"/>
    </row>
    <row r="74" spans="1:17">
      <c r="B74" s="159">
        <v>43420</v>
      </c>
      <c r="C74" s="152" t="s">
        <v>197</v>
      </c>
      <c r="D74" s="152" t="s">
        <v>133</v>
      </c>
      <c r="E74" s="153" t="s">
        <v>137</v>
      </c>
      <c r="F74" s="97">
        <v>4773.75</v>
      </c>
      <c r="G74" s="154" t="s">
        <v>198</v>
      </c>
      <c r="H74" s="152">
        <v>5</v>
      </c>
      <c r="I74" s="152"/>
      <c r="J74" s="190">
        <v>43800</v>
      </c>
      <c r="K74" s="100" t="s">
        <v>730</v>
      </c>
    </row>
    <row r="75" spans="1:17">
      <c r="B75" s="159">
        <v>43445</v>
      </c>
      <c r="C75" s="155" t="s">
        <v>199</v>
      </c>
      <c r="D75" s="152" t="s">
        <v>173</v>
      </c>
      <c r="E75" s="155" t="s">
        <v>200</v>
      </c>
      <c r="F75" s="97">
        <v>1550</v>
      </c>
      <c r="G75" s="155" t="s">
        <v>201</v>
      </c>
      <c r="H75" s="152">
        <v>2</v>
      </c>
      <c r="I75" s="152"/>
      <c r="J75" s="190">
        <v>43709</v>
      </c>
      <c r="K75" s="100"/>
    </row>
    <row r="76" spans="1:17">
      <c r="B76" s="159">
        <v>43445</v>
      </c>
      <c r="C76" s="155" t="s">
        <v>199</v>
      </c>
      <c r="D76" s="152" t="s">
        <v>173</v>
      </c>
      <c r="E76" s="155" t="s">
        <v>200</v>
      </c>
      <c r="F76" s="97">
        <v>64.5</v>
      </c>
      <c r="G76" s="154" t="s">
        <v>202</v>
      </c>
      <c r="H76" s="152">
        <v>1</v>
      </c>
      <c r="I76" s="152"/>
      <c r="J76" s="190">
        <v>43709</v>
      </c>
      <c r="K76" s="100"/>
    </row>
    <row r="77" spans="1:17">
      <c r="B77" s="159">
        <v>43454</v>
      </c>
      <c r="C77" s="152" t="s">
        <v>313</v>
      </c>
      <c r="D77" s="152" t="s">
        <v>173</v>
      </c>
      <c r="E77" s="153" t="s">
        <v>314</v>
      </c>
      <c r="F77" s="97">
        <v>4283.33</v>
      </c>
      <c r="G77" s="154" t="s">
        <v>315</v>
      </c>
      <c r="H77" s="152">
        <v>1</v>
      </c>
      <c r="I77" s="152"/>
      <c r="J77" s="190">
        <v>43497</v>
      </c>
      <c r="K77" s="100"/>
    </row>
    <row r="78" spans="1:17">
      <c r="B78" s="68">
        <v>43458</v>
      </c>
      <c r="C78" s="152" t="s">
        <v>316</v>
      </c>
      <c r="D78" s="152" t="s">
        <v>84</v>
      </c>
      <c r="E78" s="153" t="s">
        <v>88</v>
      </c>
      <c r="F78" s="97">
        <v>85.32</v>
      </c>
      <c r="G78" s="154" t="s">
        <v>317</v>
      </c>
      <c r="H78" s="152"/>
      <c r="I78" s="152"/>
      <c r="J78" s="190">
        <v>43466</v>
      </c>
      <c r="K78" s="100"/>
    </row>
    <row r="79" spans="1:17">
      <c r="B79" s="100"/>
      <c r="C79" s="100"/>
      <c r="D79" s="100"/>
      <c r="E79" s="101"/>
      <c r="F79" s="100"/>
      <c r="H79" s="100"/>
      <c r="J79" s="100"/>
      <c r="K79" s="100"/>
    </row>
    <row r="80" spans="1:17">
      <c r="B80" s="100"/>
      <c r="C80" s="100"/>
      <c r="D80" s="100"/>
      <c r="E80" s="101"/>
      <c r="F80" s="100"/>
      <c r="H80" s="100"/>
      <c r="J80" s="100"/>
      <c r="K80" s="100"/>
    </row>
    <row r="81" spans="2:11">
      <c r="B81" s="100"/>
      <c r="C81" s="100"/>
      <c r="D81" s="100"/>
      <c r="E81" s="101"/>
      <c r="F81" s="100"/>
      <c r="H81" s="100"/>
      <c r="J81" s="100"/>
      <c r="K81" s="100"/>
    </row>
    <row r="82" spans="2:11">
      <c r="B82" s="100"/>
      <c r="C82" s="100"/>
      <c r="D82" s="100"/>
      <c r="E82" s="101"/>
      <c r="F82" s="100"/>
      <c r="H82" s="100"/>
      <c r="J82" s="100"/>
      <c r="K82" s="100"/>
    </row>
    <row r="83" spans="2:11">
      <c r="B83" s="100"/>
      <c r="C83" s="100"/>
      <c r="D83" s="100"/>
      <c r="E83" s="101"/>
      <c r="F83" s="100"/>
      <c r="H83" s="100"/>
      <c r="J83" s="100"/>
      <c r="K83" s="100"/>
    </row>
    <row r="84" spans="2:11">
      <c r="B84" s="100"/>
      <c r="C84" s="100"/>
      <c r="D84" s="100"/>
      <c r="E84" s="101"/>
      <c r="F84" s="100"/>
      <c r="H84" s="100"/>
      <c r="J84" s="100"/>
      <c r="K84" s="100"/>
    </row>
    <row r="85" spans="2:11">
      <c r="B85" s="100"/>
      <c r="C85" s="100"/>
      <c r="D85" s="100"/>
      <c r="E85" s="101"/>
      <c r="F85" s="100"/>
      <c r="H85" s="100"/>
      <c r="J85" s="100"/>
      <c r="K85" s="100"/>
    </row>
    <row r="86" spans="2:11">
      <c r="B86" s="100"/>
      <c r="C86" s="100"/>
      <c r="D86" s="100"/>
      <c r="E86" s="101"/>
      <c r="F86" s="100"/>
      <c r="H86" s="100"/>
      <c r="J86" s="100"/>
      <c r="K86" s="100"/>
    </row>
    <row r="87" spans="2:11">
      <c r="B87" s="100"/>
      <c r="C87" s="100"/>
      <c r="D87" s="100"/>
      <c r="E87" s="101"/>
      <c r="F87" s="100"/>
      <c r="H87" s="100"/>
      <c r="J87" s="100"/>
      <c r="K87" s="100"/>
    </row>
    <row r="88" spans="2:11">
      <c r="B88" s="100"/>
      <c r="C88" s="100"/>
      <c r="D88" s="100"/>
      <c r="E88" s="101"/>
      <c r="F88" s="100"/>
      <c r="H88" s="100"/>
      <c r="J88" s="100"/>
      <c r="K88" s="100"/>
    </row>
    <row r="89" spans="2:11">
      <c r="B89" s="100"/>
      <c r="C89" s="100"/>
      <c r="D89" s="100"/>
      <c r="E89" s="101"/>
      <c r="F89" s="100"/>
      <c r="H89" s="100"/>
      <c r="J89" s="100"/>
      <c r="K89" s="100"/>
    </row>
    <row r="90" spans="2:11">
      <c r="B90" s="100"/>
      <c r="C90" s="100"/>
      <c r="D90" s="100"/>
      <c r="E90" s="101"/>
      <c r="F90" s="100"/>
      <c r="H90" s="100"/>
      <c r="J90" s="100"/>
      <c r="K90" s="100"/>
    </row>
    <row r="91" spans="2:11">
      <c r="B91" s="100"/>
      <c r="C91" s="100"/>
      <c r="D91" s="100"/>
      <c r="E91" s="101"/>
      <c r="F91" s="100"/>
      <c r="H91" s="100"/>
      <c r="J91" s="100"/>
      <c r="K91" s="100"/>
    </row>
    <row r="92" spans="2:11">
      <c r="B92" s="100"/>
      <c r="C92" s="100"/>
      <c r="D92" s="100"/>
      <c r="E92" s="101"/>
      <c r="F92" s="100"/>
      <c r="H92" s="100"/>
      <c r="J92" s="100"/>
      <c r="K92" s="100"/>
    </row>
    <row r="93" spans="2:11">
      <c r="B93" s="100"/>
      <c r="C93" s="100"/>
      <c r="D93" s="100"/>
      <c r="E93" s="101"/>
      <c r="F93" s="100"/>
      <c r="H93" s="100"/>
      <c r="J93" s="100"/>
      <c r="K93" s="100"/>
    </row>
    <row r="94" spans="2:11">
      <c r="B94" s="100"/>
      <c r="C94" s="100"/>
      <c r="D94" s="100"/>
      <c r="E94" s="101"/>
      <c r="F94" s="100"/>
      <c r="H94" s="100"/>
      <c r="J94" s="100"/>
      <c r="K94" s="100"/>
    </row>
    <row r="95" spans="2:11">
      <c r="B95" s="100"/>
      <c r="C95" s="100"/>
      <c r="D95" s="100"/>
      <c r="E95" s="101"/>
      <c r="F95" s="100"/>
      <c r="H95" s="100"/>
      <c r="J95" s="100"/>
      <c r="K95" s="100"/>
    </row>
    <row r="96" spans="2:11">
      <c r="B96" s="100"/>
      <c r="C96" s="100"/>
      <c r="D96" s="100"/>
      <c r="E96" s="101"/>
      <c r="F96" s="100"/>
      <c r="H96" s="100"/>
      <c r="J96" s="100"/>
      <c r="K96" s="100"/>
    </row>
  </sheetData>
  <autoFilter ref="A7:J69" xr:uid="{00000000-0009-0000-0000-000001000000}"/>
  <dataConsolidate/>
  <pageMargins left="0.2" right="0.2" top="0.5" bottom="0.5" header="0.3" footer="0.3"/>
  <pageSetup fitToHeight="0" orientation="landscape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298"/>
  <sheetViews>
    <sheetView tabSelected="1" zoomScale="90" zoomScaleNormal="90" workbookViewId="0">
      <pane xSplit="6" ySplit="6" topLeftCell="I7" activePane="bottomRight" state="frozen"/>
      <selection pane="topRight" activeCell="G1" sqref="G1"/>
      <selection pane="bottomLeft" activeCell="A7" sqref="A7"/>
      <selection pane="bottomRight" activeCell="O15" activeCellId="2" sqref="O7 O13 O15"/>
    </sheetView>
  </sheetViews>
  <sheetFormatPr defaultColWidth="9.140625" defaultRowHeight="12.75"/>
  <cols>
    <col min="1" max="1" width="4.42578125" style="12" customWidth="1"/>
    <col min="2" max="2" width="11.5703125" style="12" bestFit="1" customWidth="1"/>
    <col min="3" max="3" width="9" style="12" bestFit="1" customWidth="1"/>
    <col min="4" max="4" width="14.7109375" style="12" customWidth="1"/>
    <col min="5" max="5" width="12.85546875" style="100" bestFit="1" customWidth="1"/>
    <col min="6" max="6" width="26" style="13" customWidth="1"/>
    <col min="7" max="7" width="19" style="12" customWidth="1"/>
    <col min="8" max="8" width="65.28515625" style="14" customWidth="1"/>
    <col min="9" max="9" width="7.140625" style="12" customWidth="1"/>
    <col min="10" max="10" width="9.42578125" style="100" customWidth="1"/>
    <col min="11" max="11" width="10.28515625" style="13" customWidth="1"/>
    <col min="12" max="12" width="12.42578125" style="13" customWidth="1"/>
    <col min="13" max="13" width="11.5703125" style="15" customWidth="1"/>
    <col min="14" max="14" width="26.85546875" style="13" bestFit="1" customWidth="1"/>
    <col min="15" max="15" width="11.5703125" style="13" customWidth="1"/>
    <col min="16" max="16" width="9.140625" style="13"/>
    <col min="17" max="17" width="18.42578125" style="13" bestFit="1" customWidth="1"/>
    <col min="18" max="18" width="11.42578125" style="13" bestFit="1" customWidth="1"/>
    <col min="19" max="16384" width="9.140625" style="13"/>
  </cols>
  <sheetData>
    <row r="1" spans="1:18">
      <c r="A1" s="11" t="s">
        <v>43</v>
      </c>
      <c r="B1" s="11"/>
      <c r="G1" s="101" t="s">
        <v>81</v>
      </c>
      <c r="H1" s="145" t="s">
        <v>82</v>
      </c>
    </row>
    <row r="2" spans="1:18" ht="13.5" thickBot="1">
      <c r="A2" s="11"/>
      <c r="B2" s="11"/>
      <c r="F2" s="15" t="s">
        <v>9</v>
      </c>
      <c r="G2" s="141">
        <v>200873</v>
      </c>
      <c r="H2" s="16"/>
      <c r="K2" s="15"/>
      <c r="L2" s="15"/>
    </row>
    <row r="3" spans="1:18" ht="13.5" thickBot="1">
      <c r="A3" s="11"/>
      <c r="B3" s="11"/>
      <c r="E3" s="19"/>
      <c r="F3" s="102" t="s">
        <v>188</v>
      </c>
      <c r="G3" s="41">
        <f>SUM(G7:G135)-O13-O14-O17</f>
        <v>167522.99999999994</v>
      </c>
      <c r="H3" s="16"/>
      <c r="K3" s="15"/>
      <c r="L3" s="15"/>
    </row>
    <row r="4" spans="1:18">
      <c r="F4" s="15" t="s">
        <v>10</v>
      </c>
      <c r="G4" s="141">
        <f>G2-G3</f>
        <v>33350.000000000058</v>
      </c>
      <c r="H4" s="16"/>
      <c r="K4" s="15"/>
      <c r="L4" s="15"/>
      <c r="N4" s="13" t="s">
        <v>36</v>
      </c>
    </row>
    <row r="5" spans="1:18">
      <c r="F5" s="15"/>
      <c r="H5" s="15"/>
      <c r="K5" s="15"/>
      <c r="L5" s="15"/>
      <c r="N5" s="13" t="s">
        <v>37</v>
      </c>
    </row>
    <row r="6" spans="1:18" s="25" customFormat="1" ht="25.7" customHeight="1">
      <c r="A6" s="21" t="s">
        <v>5</v>
      </c>
      <c r="B6" s="21" t="s">
        <v>38</v>
      </c>
      <c r="C6" s="21" t="s">
        <v>0</v>
      </c>
      <c r="D6" s="21" t="s">
        <v>65</v>
      </c>
      <c r="E6" s="21" t="s">
        <v>6</v>
      </c>
      <c r="F6" s="22" t="s">
        <v>1</v>
      </c>
      <c r="G6" s="42" t="s">
        <v>39</v>
      </c>
      <c r="H6" s="23" t="s">
        <v>2</v>
      </c>
      <c r="I6" s="42" t="s">
        <v>11</v>
      </c>
      <c r="J6" s="42" t="s">
        <v>78</v>
      </c>
      <c r="K6" s="22" t="s">
        <v>51</v>
      </c>
      <c r="L6" s="22" t="s">
        <v>64</v>
      </c>
      <c r="N6" s="60" t="s">
        <v>14</v>
      </c>
      <c r="O6" s="61" t="s">
        <v>15</v>
      </c>
      <c r="P6" s="119" t="s">
        <v>72</v>
      </c>
      <c r="Q6" s="120" t="s">
        <v>73</v>
      </c>
      <c r="R6" s="120" t="s">
        <v>74</v>
      </c>
    </row>
    <row r="7" spans="1:18" ht="26.25" customHeight="1">
      <c r="A7" s="26">
        <v>1</v>
      </c>
      <c r="B7" s="86">
        <v>43467</v>
      </c>
      <c r="C7" s="86" t="s">
        <v>94</v>
      </c>
      <c r="D7" s="86"/>
      <c r="E7" s="319" t="s">
        <v>84</v>
      </c>
      <c r="F7" s="96" t="s">
        <v>85</v>
      </c>
      <c r="G7" s="97">
        <v>17500</v>
      </c>
      <c r="H7" s="147" t="s">
        <v>86</v>
      </c>
      <c r="I7" s="104">
        <v>11</v>
      </c>
      <c r="J7" s="146" t="s">
        <v>70</v>
      </c>
      <c r="K7" s="153" t="s">
        <v>92</v>
      </c>
      <c r="L7" s="96"/>
      <c r="M7" s="74">
        <v>11</v>
      </c>
      <c r="N7" s="75" t="s">
        <v>350</v>
      </c>
      <c r="O7" s="62">
        <f t="shared" ref="O7:O20" si="0">SUMIF($I$7:$I$295,M7,$G$7:$G$295)</f>
        <v>72145.924800000023</v>
      </c>
      <c r="P7" s="128" t="s">
        <v>53</v>
      </c>
      <c r="Q7" s="122" t="s">
        <v>75</v>
      </c>
      <c r="R7" s="123">
        <f>SUMIF($J$7:$J$88,P7,$G$7:$G$88)</f>
        <v>0</v>
      </c>
    </row>
    <row r="8" spans="1:18" s="155" customFormat="1" ht="25.5">
      <c r="A8" s="152">
        <v>2</v>
      </c>
      <c r="B8" s="159">
        <v>43472</v>
      </c>
      <c r="C8" s="159" t="s">
        <v>103</v>
      </c>
      <c r="D8" s="159"/>
      <c r="E8" s="319" t="s">
        <v>84</v>
      </c>
      <c r="F8" s="153" t="s">
        <v>104</v>
      </c>
      <c r="G8" s="97">
        <v>499.58</v>
      </c>
      <c r="H8" s="154" t="s">
        <v>105</v>
      </c>
      <c r="I8" s="152">
        <v>12</v>
      </c>
      <c r="J8" s="152"/>
      <c r="K8" s="153"/>
      <c r="L8" s="198">
        <v>43617</v>
      </c>
      <c r="M8" s="74">
        <v>12</v>
      </c>
      <c r="N8" s="75" t="s">
        <v>361</v>
      </c>
      <c r="O8" s="62">
        <f t="shared" si="0"/>
        <v>38624.62000000001</v>
      </c>
      <c r="P8" s="164"/>
      <c r="Q8" s="130"/>
      <c r="R8" s="131"/>
    </row>
    <row r="9" spans="1:18" s="155" customFormat="1">
      <c r="A9" s="152">
        <v>3</v>
      </c>
      <c r="B9" s="159">
        <v>43474</v>
      </c>
      <c r="C9" s="156" t="s">
        <v>108</v>
      </c>
      <c r="D9" s="92"/>
      <c r="E9" s="318" t="s">
        <v>84</v>
      </c>
      <c r="F9" s="153" t="s">
        <v>109</v>
      </c>
      <c r="G9" s="97">
        <v>27.19</v>
      </c>
      <c r="H9" s="154" t="s">
        <v>110</v>
      </c>
      <c r="I9" s="152">
        <v>12</v>
      </c>
      <c r="J9" s="152"/>
      <c r="K9" s="153"/>
      <c r="L9" s="198">
        <v>43466</v>
      </c>
      <c r="M9" s="74">
        <v>13</v>
      </c>
      <c r="N9" s="75" t="s">
        <v>362</v>
      </c>
      <c r="O9" s="62">
        <f t="shared" si="0"/>
        <v>24777.48</v>
      </c>
      <c r="P9" s="165"/>
      <c r="Q9" s="166"/>
      <c r="R9" s="167"/>
    </row>
    <row r="10" spans="1:18" s="163" customFormat="1">
      <c r="A10" s="151">
        <v>4</v>
      </c>
      <c r="B10" s="159">
        <v>43475</v>
      </c>
      <c r="C10" s="156" t="s">
        <v>111</v>
      </c>
      <c r="D10" s="92"/>
      <c r="E10" s="318" t="s">
        <v>84</v>
      </c>
      <c r="F10" s="153" t="s">
        <v>112</v>
      </c>
      <c r="G10" s="97">
        <v>1383.9</v>
      </c>
      <c r="H10" s="154" t="s">
        <v>113</v>
      </c>
      <c r="I10" s="152">
        <v>12</v>
      </c>
      <c r="J10" s="152"/>
      <c r="K10" s="153"/>
      <c r="L10" s="198">
        <v>43497</v>
      </c>
      <c r="M10" s="74">
        <v>14</v>
      </c>
      <c r="N10" s="75" t="s">
        <v>19</v>
      </c>
      <c r="O10" s="62">
        <f t="shared" si="0"/>
        <v>4242.8700000000008</v>
      </c>
      <c r="P10" s="164"/>
      <c r="Q10" s="168"/>
      <c r="R10" s="131"/>
    </row>
    <row r="11" spans="1:18" s="155" customFormat="1">
      <c r="A11" s="152">
        <v>5</v>
      </c>
      <c r="B11" s="159">
        <v>43475</v>
      </c>
      <c r="C11" s="156" t="s">
        <v>114</v>
      </c>
      <c r="D11" s="156"/>
      <c r="E11" s="318" t="s">
        <v>84</v>
      </c>
      <c r="F11" s="153" t="s">
        <v>112</v>
      </c>
      <c r="G11" s="193">
        <v>9470.5400000000009</v>
      </c>
      <c r="H11" s="194" t="s">
        <v>115</v>
      </c>
      <c r="I11" s="152">
        <v>16</v>
      </c>
      <c r="J11" s="152"/>
      <c r="K11" s="153"/>
      <c r="L11" s="153"/>
      <c r="M11" s="102">
        <v>0</v>
      </c>
      <c r="N11" s="200" t="s">
        <v>21</v>
      </c>
      <c r="O11" s="201">
        <f t="shared" si="0"/>
        <v>0</v>
      </c>
      <c r="P11" s="164"/>
      <c r="Q11" s="130"/>
      <c r="R11" s="131"/>
    </row>
    <row r="12" spans="1:18" s="155" customFormat="1">
      <c r="A12" s="152">
        <v>6</v>
      </c>
      <c r="B12" s="159">
        <v>43476</v>
      </c>
      <c r="C12" s="152" t="s">
        <v>63</v>
      </c>
      <c r="D12" s="152" t="s">
        <v>118</v>
      </c>
      <c r="E12" s="319" t="s">
        <v>84</v>
      </c>
      <c r="F12" s="157" t="s">
        <v>116</v>
      </c>
      <c r="G12" s="108">
        <v>42.88</v>
      </c>
      <c r="H12" s="158" t="s">
        <v>117</v>
      </c>
      <c r="I12" s="152">
        <v>11</v>
      </c>
      <c r="J12" s="152"/>
      <c r="K12" s="153"/>
      <c r="L12" s="198">
        <v>43466</v>
      </c>
      <c r="M12" s="102">
        <v>15</v>
      </c>
      <c r="N12" s="75" t="s">
        <v>354</v>
      </c>
      <c r="O12" s="62">
        <f t="shared" si="0"/>
        <v>25844.84</v>
      </c>
      <c r="P12" s="129"/>
      <c r="Q12" s="130"/>
      <c r="R12" s="131"/>
    </row>
    <row r="13" spans="1:18" s="155" customFormat="1" ht="25.5">
      <c r="A13" s="151">
        <v>7</v>
      </c>
      <c r="B13" s="159">
        <v>43481</v>
      </c>
      <c r="C13" s="152" t="s">
        <v>63</v>
      </c>
      <c r="D13" s="153"/>
      <c r="E13" s="108" t="s">
        <v>84</v>
      </c>
      <c r="F13" s="158" t="s">
        <v>116</v>
      </c>
      <c r="G13" s="97">
        <v>487.5</v>
      </c>
      <c r="H13" s="154" t="s">
        <v>127</v>
      </c>
      <c r="I13" s="152">
        <v>14</v>
      </c>
      <c r="J13" s="152"/>
      <c r="K13" s="153"/>
      <c r="L13" s="198">
        <v>43497</v>
      </c>
      <c r="M13" s="74">
        <v>16</v>
      </c>
      <c r="N13" s="177" t="s">
        <v>347</v>
      </c>
      <c r="O13" s="62">
        <f t="shared" si="0"/>
        <v>12140.980000000001</v>
      </c>
      <c r="P13" s="129"/>
      <c r="Q13" s="130"/>
      <c r="R13" s="131"/>
    </row>
    <row r="14" spans="1:18" s="155" customFormat="1">
      <c r="A14" s="152">
        <v>8</v>
      </c>
      <c r="B14" s="159">
        <v>43488</v>
      </c>
      <c r="C14" s="156" t="s">
        <v>143</v>
      </c>
      <c r="D14" s="156"/>
      <c r="E14" s="318" t="s">
        <v>84</v>
      </c>
      <c r="F14" s="153" t="s">
        <v>144</v>
      </c>
      <c r="G14" s="97">
        <v>157.44</v>
      </c>
      <c r="H14" s="154" t="s">
        <v>145</v>
      </c>
      <c r="I14" s="152">
        <v>14</v>
      </c>
      <c r="J14" s="152"/>
      <c r="K14" s="153"/>
      <c r="L14" s="198">
        <v>43497</v>
      </c>
      <c r="M14" s="74">
        <v>17</v>
      </c>
      <c r="N14" s="177" t="s">
        <v>348</v>
      </c>
      <c r="O14" s="62">
        <f t="shared" si="0"/>
        <v>0</v>
      </c>
      <c r="P14" s="129"/>
      <c r="Q14" s="130"/>
      <c r="R14" s="131"/>
    </row>
    <row r="15" spans="1:18" s="155" customFormat="1">
      <c r="A15" s="152">
        <v>9</v>
      </c>
      <c r="B15" s="160">
        <v>43497</v>
      </c>
      <c r="C15" s="152" t="s">
        <v>156</v>
      </c>
      <c r="D15" s="152"/>
      <c r="E15" s="319" t="s">
        <v>84</v>
      </c>
      <c r="F15" s="157" t="s">
        <v>112</v>
      </c>
      <c r="G15" s="108">
        <v>652</v>
      </c>
      <c r="H15" s="150" t="s">
        <v>190</v>
      </c>
      <c r="I15" s="152">
        <v>15</v>
      </c>
      <c r="J15" s="152"/>
      <c r="K15" s="153"/>
      <c r="L15" s="198">
        <v>43497</v>
      </c>
      <c r="M15" s="74">
        <v>18</v>
      </c>
      <c r="N15" s="75" t="s">
        <v>351</v>
      </c>
      <c r="O15" s="62">
        <f t="shared" si="0"/>
        <v>11384</v>
      </c>
      <c r="P15" s="129"/>
      <c r="Q15" s="130"/>
      <c r="R15" s="131"/>
    </row>
    <row r="16" spans="1:18" s="155" customFormat="1">
      <c r="A16" s="151">
        <v>10</v>
      </c>
      <c r="B16" s="160">
        <v>43503</v>
      </c>
      <c r="C16" s="152" t="s">
        <v>63</v>
      </c>
      <c r="D16" s="152" t="s">
        <v>167</v>
      </c>
      <c r="E16" s="319" t="s">
        <v>84</v>
      </c>
      <c r="F16" s="157" t="s">
        <v>116</v>
      </c>
      <c r="G16" s="108">
        <v>1315.12</v>
      </c>
      <c r="H16" s="158" t="s">
        <v>160</v>
      </c>
      <c r="I16" s="152">
        <v>11</v>
      </c>
      <c r="J16" s="152"/>
      <c r="K16" s="153"/>
      <c r="L16" s="153"/>
      <c r="M16" s="74" t="s">
        <v>106</v>
      </c>
      <c r="N16" s="75" t="s">
        <v>352</v>
      </c>
      <c r="O16" s="62">
        <f t="shared" si="0"/>
        <v>0</v>
      </c>
      <c r="P16" s="129"/>
      <c r="Q16" s="130"/>
      <c r="R16" s="131"/>
    </row>
    <row r="17" spans="1:18" s="155" customFormat="1" ht="25.5">
      <c r="A17" s="152">
        <v>11</v>
      </c>
      <c r="B17" s="160">
        <v>43510</v>
      </c>
      <c r="C17" s="156" t="s">
        <v>163</v>
      </c>
      <c r="E17" s="318"/>
      <c r="F17" s="153" t="s">
        <v>112</v>
      </c>
      <c r="G17" s="169">
        <v>1010.6</v>
      </c>
      <c r="H17" s="184" t="s">
        <v>191</v>
      </c>
      <c r="I17" s="156">
        <v>15</v>
      </c>
      <c r="J17" s="156"/>
      <c r="L17" s="198">
        <v>43497</v>
      </c>
      <c r="M17" s="74">
        <v>19</v>
      </c>
      <c r="N17" s="177" t="s">
        <v>349</v>
      </c>
      <c r="O17" s="62">
        <f t="shared" si="0"/>
        <v>0</v>
      </c>
      <c r="P17" s="129"/>
      <c r="Q17" s="132"/>
      <c r="R17" s="133"/>
    </row>
    <row r="18" spans="1:18" s="155" customFormat="1">
      <c r="A18" s="152">
        <v>12</v>
      </c>
      <c r="B18" s="160">
        <v>43516</v>
      </c>
      <c r="C18" s="152" t="s">
        <v>177</v>
      </c>
      <c r="E18" s="318" t="s">
        <v>84</v>
      </c>
      <c r="F18" s="153" t="s">
        <v>178</v>
      </c>
      <c r="G18" s="169">
        <v>1184.1300000000001</v>
      </c>
      <c r="H18" s="70" t="s">
        <v>179</v>
      </c>
      <c r="I18" s="199">
        <v>11</v>
      </c>
      <c r="K18" s="153"/>
      <c r="L18" s="153"/>
      <c r="M18" s="74"/>
      <c r="N18" s="178"/>
      <c r="O18" s="62">
        <f t="shared" si="0"/>
        <v>0</v>
      </c>
      <c r="P18" s="134"/>
      <c r="Q18" s="130"/>
      <c r="R18" s="131"/>
    </row>
    <row r="19" spans="1:18" s="155" customFormat="1">
      <c r="A19" s="151">
        <v>13</v>
      </c>
      <c r="B19" s="68">
        <v>43524</v>
      </c>
      <c r="C19" s="152" t="s">
        <v>183</v>
      </c>
      <c r="E19" s="319" t="s">
        <v>120</v>
      </c>
      <c r="F19" s="153" t="s">
        <v>184</v>
      </c>
      <c r="G19" s="108">
        <v>278.2</v>
      </c>
      <c r="H19" s="154" t="s">
        <v>203</v>
      </c>
      <c r="I19" s="152">
        <v>12</v>
      </c>
      <c r="J19" s="152"/>
      <c r="K19" s="153"/>
      <c r="L19" s="153"/>
      <c r="M19" s="102">
        <v>20</v>
      </c>
      <c r="N19" s="64" t="s">
        <v>107</v>
      </c>
      <c r="O19" s="62">
        <f t="shared" si="0"/>
        <v>1219.29</v>
      </c>
      <c r="P19" s="134"/>
      <c r="Q19" s="130"/>
      <c r="R19" s="131"/>
    </row>
    <row r="20" spans="1:18" s="155" customFormat="1">
      <c r="A20" s="152">
        <v>14</v>
      </c>
      <c r="B20" s="159">
        <v>43525</v>
      </c>
      <c r="C20" s="152" t="s">
        <v>63</v>
      </c>
      <c r="D20" s="155" t="s">
        <v>231</v>
      </c>
      <c r="E20" s="319" t="s">
        <v>84</v>
      </c>
      <c r="F20" s="153" t="s">
        <v>116</v>
      </c>
      <c r="G20" s="191">
        <v>6648.7</v>
      </c>
      <c r="H20" s="192" t="s">
        <v>205</v>
      </c>
      <c r="I20" s="152">
        <v>13</v>
      </c>
      <c r="J20" s="152"/>
      <c r="K20" s="153"/>
      <c r="L20" s="198">
        <v>43525</v>
      </c>
      <c r="M20" s="74">
        <v>21</v>
      </c>
      <c r="N20" s="64" t="s">
        <v>353</v>
      </c>
      <c r="O20" s="63">
        <f t="shared" si="0"/>
        <v>0</v>
      </c>
      <c r="P20" s="134"/>
      <c r="Q20" s="130"/>
      <c r="R20" s="131"/>
    </row>
    <row r="21" spans="1:18" s="155" customFormat="1">
      <c r="A21" s="331">
        <v>15</v>
      </c>
      <c r="B21" s="335">
        <v>43528</v>
      </c>
      <c r="C21" s="331" t="s">
        <v>212</v>
      </c>
      <c r="D21" s="331"/>
      <c r="E21" s="331" t="s">
        <v>84</v>
      </c>
      <c r="F21" s="336" t="s">
        <v>150</v>
      </c>
      <c r="G21" s="108">
        <v>543.84</v>
      </c>
      <c r="H21" s="158" t="s">
        <v>364</v>
      </c>
      <c r="I21" s="152">
        <v>11</v>
      </c>
      <c r="J21" s="152"/>
      <c r="K21" s="153"/>
      <c r="L21" s="153"/>
      <c r="M21" s="74"/>
      <c r="N21" s="64"/>
      <c r="O21" s="63"/>
      <c r="P21" s="134"/>
      <c r="Q21" s="130"/>
      <c r="R21" s="131"/>
    </row>
    <row r="22" spans="1:18" s="155" customFormat="1">
      <c r="A22" s="331"/>
      <c r="B22" s="335"/>
      <c r="C22" s="331"/>
      <c r="D22" s="331"/>
      <c r="E22" s="331"/>
      <c r="F22" s="336"/>
      <c r="G22" s="108">
        <v>205.54</v>
      </c>
      <c r="H22" s="158" t="s">
        <v>363</v>
      </c>
      <c r="I22" s="152">
        <v>12</v>
      </c>
      <c r="J22" s="152"/>
      <c r="K22" s="153"/>
      <c r="L22" s="153"/>
      <c r="M22" s="74"/>
      <c r="N22" s="203"/>
      <c r="O22" s="202"/>
      <c r="P22" s="204"/>
      <c r="Q22" s="205"/>
      <c r="R22" s="206"/>
    </row>
    <row r="23" spans="1:18" s="155" customFormat="1">
      <c r="A23" s="331"/>
      <c r="B23" s="335"/>
      <c r="C23" s="331"/>
      <c r="D23" s="331"/>
      <c r="E23" s="331"/>
      <c r="F23" s="336"/>
      <c r="G23" s="108">
        <v>160</v>
      </c>
      <c r="H23" s="158" t="s">
        <v>368</v>
      </c>
      <c r="I23" s="152">
        <v>12</v>
      </c>
      <c r="J23" s="152"/>
      <c r="K23" s="153"/>
      <c r="L23" s="153"/>
      <c r="M23" s="74"/>
      <c r="N23" s="203"/>
      <c r="O23" s="202"/>
      <c r="P23" s="204"/>
      <c r="Q23" s="205"/>
      <c r="R23" s="206"/>
    </row>
    <row r="24" spans="1:18" s="155" customFormat="1">
      <c r="A24" s="151">
        <v>16</v>
      </c>
      <c r="B24" s="160">
        <v>43535</v>
      </c>
      <c r="C24" s="152" t="s">
        <v>220</v>
      </c>
      <c r="D24" s="161"/>
      <c r="E24" s="319" t="s">
        <v>120</v>
      </c>
      <c r="F24" s="153" t="s">
        <v>221</v>
      </c>
      <c r="G24" s="108">
        <v>141.75</v>
      </c>
      <c r="H24" s="154" t="s">
        <v>222</v>
      </c>
      <c r="I24" s="152">
        <v>15</v>
      </c>
      <c r="J24" s="152"/>
      <c r="K24" s="153"/>
      <c r="L24" s="153"/>
      <c r="M24" s="102"/>
      <c r="N24" s="101"/>
      <c r="P24" s="134"/>
      <c r="Q24" s="130"/>
      <c r="R24" s="131"/>
    </row>
    <row r="25" spans="1:18" s="155" customFormat="1" ht="13.5" thickBot="1">
      <c r="A25" s="152">
        <v>17</v>
      </c>
      <c r="B25" s="160">
        <v>43537</v>
      </c>
      <c r="C25" s="152" t="s">
        <v>230</v>
      </c>
      <c r="D25" s="152"/>
      <c r="E25" s="318" t="s">
        <v>84</v>
      </c>
      <c r="F25" s="157" t="s">
        <v>112</v>
      </c>
      <c r="G25" s="195">
        <v>2670.44</v>
      </c>
      <c r="H25" s="196" t="s">
        <v>252</v>
      </c>
      <c r="I25" s="152">
        <v>16</v>
      </c>
      <c r="J25" s="152"/>
      <c r="K25" s="153"/>
      <c r="L25" s="153"/>
      <c r="M25" s="127"/>
      <c r="N25" s="179" t="s">
        <v>41</v>
      </c>
      <c r="O25" s="180">
        <f>SUBTOTAL(109,Table2459[USD])</f>
        <v>190380.00480000005</v>
      </c>
      <c r="P25" s="181"/>
      <c r="Q25" s="182"/>
      <c r="R25" s="183"/>
    </row>
    <row r="26" spans="1:18" s="155" customFormat="1">
      <c r="A26" s="152">
        <v>18</v>
      </c>
      <c r="B26" s="160">
        <v>43539</v>
      </c>
      <c r="C26" s="152" t="s">
        <v>232</v>
      </c>
      <c r="D26" s="152"/>
      <c r="E26" s="318" t="s">
        <v>233</v>
      </c>
      <c r="F26" s="157" t="s">
        <v>112</v>
      </c>
      <c r="G26" s="108">
        <v>230.72</v>
      </c>
      <c r="H26" s="154" t="s">
        <v>234</v>
      </c>
      <c r="I26" s="152">
        <v>15</v>
      </c>
      <c r="J26" s="152"/>
      <c r="K26" s="153"/>
      <c r="L26" s="198">
        <v>43556</v>
      </c>
      <c r="M26" s="50"/>
      <c r="N26" s="170"/>
      <c r="O26" s="171"/>
    </row>
    <row r="27" spans="1:18" s="155" customFormat="1">
      <c r="A27" s="151">
        <v>19</v>
      </c>
      <c r="B27" s="160">
        <v>43542</v>
      </c>
      <c r="C27" s="152" t="s">
        <v>242</v>
      </c>
      <c r="D27" s="152"/>
      <c r="E27" s="318" t="s">
        <v>84</v>
      </c>
      <c r="F27" s="158" t="s">
        <v>243</v>
      </c>
      <c r="G27" s="108">
        <v>2105.59</v>
      </c>
      <c r="H27" s="154" t="s">
        <v>265</v>
      </c>
      <c r="I27" s="152">
        <v>11</v>
      </c>
      <c r="J27" s="152"/>
      <c r="K27" s="153"/>
      <c r="L27" s="153"/>
      <c r="M27" s="50"/>
      <c r="R27" s="171"/>
    </row>
    <row r="28" spans="1:18" s="171" customFormat="1" ht="25.5">
      <c r="A28" s="152">
        <v>20</v>
      </c>
      <c r="B28" s="87">
        <v>43545</v>
      </c>
      <c r="C28" s="159" t="s">
        <v>244</v>
      </c>
      <c r="D28" s="156"/>
      <c r="E28" s="318" t="s">
        <v>245</v>
      </c>
      <c r="F28" s="155" t="s">
        <v>246</v>
      </c>
      <c r="G28" s="97">
        <v>175.84</v>
      </c>
      <c r="H28" s="154" t="s">
        <v>247</v>
      </c>
      <c r="I28" s="152">
        <v>11</v>
      </c>
      <c r="J28" s="152"/>
      <c r="K28" s="153"/>
      <c r="L28" s="198">
        <v>43647</v>
      </c>
      <c r="M28" s="172"/>
      <c r="N28" s="155"/>
      <c r="O28" s="155"/>
    </row>
    <row r="29" spans="1:18" s="171" customFormat="1" ht="12.75" customHeight="1">
      <c r="A29" s="152">
        <v>21</v>
      </c>
      <c r="B29" s="160">
        <v>43549</v>
      </c>
      <c r="C29" s="152" t="s">
        <v>249</v>
      </c>
      <c r="D29" s="152"/>
      <c r="E29" s="318" t="s">
        <v>84</v>
      </c>
      <c r="F29" s="157" t="s">
        <v>250</v>
      </c>
      <c r="G29" s="108">
        <v>689.78</v>
      </c>
      <c r="H29" s="154" t="s">
        <v>251</v>
      </c>
      <c r="I29" s="152">
        <v>11</v>
      </c>
      <c r="J29" s="152"/>
      <c r="K29" s="153"/>
      <c r="L29" s="198">
        <v>43709</v>
      </c>
      <c r="M29" s="172"/>
      <c r="N29" s="155"/>
      <c r="O29" s="155"/>
      <c r="R29" s="155"/>
    </row>
    <row r="30" spans="1:18" s="155" customFormat="1">
      <c r="A30" s="327">
        <v>22</v>
      </c>
      <c r="B30" s="335">
        <v>43550</v>
      </c>
      <c r="C30" s="330" t="s">
        <v>253</v>
      </c>
      <c r="D30" s="334"/>
      <c r="E30" s="330" t="s">
        <v>84</v>
      </c>
      <c r="F30" s="333" t="s">
        <v>112</v>
      </c>
      <c r="G30" s="108">
        <v>1258.8599999999999</v>
      </c>
      <c r="H30" s="154" t="s">
        <v>365</v>
      </c>
      <c r="I30" s="152">
        <v>11</v>
      </c>
      <c r="J30" s="152"/>
      <c r="K30" s="153"/>
      <c r="L30" s="153"/>
      <c r="M30" s="50"/>
    </row>
    <row r="31" spans="1:18" s="155" customFormat="1">
      <c r="A31" s="327"/>
      <c r="B31" s="335"/>
      <c r="C31" s="330"/>
      <c r="D31" s="334"/>
      <c r="E31" s="330"/>
      <c r="F31" s="333"/>
      <c r="G31" s="108">
        <v>360.16</v>
      </c>
      <c r="H31" s="154" t="s">
        <v>366</v>
      </c>
      <c r="I31" s="152">
        <v>12</v>
      </c>
      <c r="J31" s="152"/>
      <c r="K31" s="153"/>
      <c r="L31" s="153"/>
      <c r="M31" s="50"/>
    </row>
    <row r="32" spans="1:18" s="155" customFormat="1">
      <c r="A32" s="327"/>
      <c r="B32" s="335"/>
      <c r="C32" s="330"/>
      <c r="D32" s="334"/>
      <c r="E32" s="330"/>
      <c r="F32" s="333"/>
      <c r="G32" s="108">
        <v>1460.84</v>
      </c>
      <c r="H32" s="154" t="s">
        <v>367</v>
      </c>
      <c r="I32" s="152">
        <v>12</v>
      </c>
      <c r="J32" s="152"/>
      <c r="K32" s="153"/>
      <c r="L32" s="153"/>
      <c r="M32" s="50"/>
    </row>
    <row r="33" spans="1:18" s="155" customFormat="1">
      <c r="A33" s="152">
        <v>23</v>
      </c>
      <c r="B33" s="160">
        <v>43550</v>
      </c>
      <c r="C33" s="152" t="s">
        <v>256</v>
      </c>
      <c r="D33" s="148"/>
      <c r="E33" s="318" t="s">
        <v>84</v>
      </c>
      <c r="F33" s="157" t="s">
        <v>257</v>
      </c>
      <c r="G33" s="108">
        <v>1085.82</v>
      </c>
      <c r="H33" s="158" t="s">
        <v>258</v>
      </c>
      <c r="I33" s="152">
        <v>11</v>
      </c>
      <c r="J33" s="152"/>
      <c r="K33" s="153"/>
      <c r="L33" s="153"/>
      <c r="M33" s="50"/>
    </row>
    <row r="34" spans="1:18" s="155" customFormat="1" ht="15">
      <c r="A34" s="152">
        <v>24</v>
      </c>
      <c r="B34" s="160">
        <v>43553</v>
      </c>
      <c r="C34" s="152" t="s">
        <v>261</v>
      </c>
      <c r="D34" s="148"/>
      <c r="E34" s="318" t="s">
        <v>262</v>
      </c>
      <c r="F34" s="157" t="s">
        <v>263</v>
      </c>
      <c r="G34" s="108">
        <v>962.96</v>
      </c>
      <c r="H34" s="158" t="s">
        <v>264</v>
      </c>
      <c r="I34" s="152">
        <v>20</v>
      </c>
      <c r="J34" s="152"/>
      <c r="K34" s="153"/>
      <c r="L34" s="198">
        <v>43586</v>
      </c>
      <c r="M34" s="50"/>
      <c r="N34" s="163"/>
      <c r="O34" s="163"/>
      <c r="R34" s="173"/>
    </row>
    <row r="35" spans="1:18" s="173" customFormat="1" ht="25.5">
      <c r="A35" s="151">
        <v>25</v>
      </c>
      <c r="B35" s="160">
        <v>43556</v>
      </c>
      <c r="C35" s="156" t="s">
        <v>63</v>
      </c>
      <c r="D35" s="92" t="s">
        <v>267</v>
      </c>
      <c r="E35" s="319" t="s">
        <v>84</v>
      </c>
      <c r="F35" s="153" t="s">
        <v>116</v>
      </c>
      <c r="G35" s="195">
        <v>8661.32</v>
      </c>
      <c r="H35" s="192" t="s">
        <v>205</v>
      </c>
      <c r="I35" s="152">
        <v>13</v>
      </c>
      <c r="J35" s="152"/>
      <c r="K35" s="153"/>
      <c r="L35" s="198">
        <v>43556</v>
      </c>
      <c r="R35" s="155"/>
    </row>
    <row r="36" spans="1:18" s="155" customFormat="1" ht="25.5">
      <c r="A36" s="152">
        <v>26</v>
      </c>
      <c r="B36" s="160">
        <v>43557</v>
      </c>
      <c r="C36" s="152" t="s">
        <v>63</v>
      </c>
      <c r="D36" s="84" t="s">
        <v>268</v>
      </c>
      <c r="E36" s="318" t="s">
        <v>233</v>
      </c>
      <c r="F36" s="153" t="s">
        <v>266</v>
      </c>
      <c r="G36" s="108">
        <v>487.5</v>
      </c>
      <c r="H36" s="154" t="s">
        <v>127</v>
      </c>
      <c r="I36" s="152">
        <v>14</v>
      </c>
      <c r="J36" s="152"/>
      <c r="K36" s="153"/>
      <c r="L36" s="198">
        <v>43556</v>
      </c>
      <c r="M36" s="174"/>
      <c r="R36" s="163"/>
    </row>
    <row r="37" spans="1:18" s="163" customFormat="1">
      <c r="A37" s="331">
        <v>27</v>
      </c>
      <c r="B37" s="335">
        <v>43558</v>
      </c>
      <c r="C37" s="331" t="s">
        <v>280</v>
      </c>
      <c r="D37" s="331"/>
      <c r="E37" s="331" t="s">
        <v>84</v>
      </c>
      <c r="F37" s="336" t="s">
        <v>150</v>
      </c>
      <c r="G37" s="108">
        <v>264</v>
      </c>
      <c r="H37" s="154" t="s">
        <v>369</v>
      </c>
      <c r="I37" s="152">
        <v>11</v>
      </c>
      <c r="J37" s="152"/>
      <c r="K37" s="153"/>
      <c r="L37" s="153"/>
      <c r="M37" s="175"/>
      <c r="R37" s="155"/>
    </row>
    <row r="38" spans="1:18" s="163" customFormat="1">
      <c r="A38" s="331"/>
      <c r="B38" s="335"/>
      <c r="C38" s="331"/>
      <c r="D38" s="331"/>
      <c r="E38" s="331"/>
      <c r="F38" s="336"/>
      <c r="G38" s="108">
        <v>3656.4</v>
      </c>
      <c r="H38" s="154" t="s">
        <v>370</v>
      </c>
      <c r="I38" s="152">
        <v>11</v>
      </c>
      <c r="J38" s="152"/>
      <c r="K38" s="153"/>
      <c r="L38" s="153"/>
      <c r="M38" s="175"/>
      <c r="R38" s="155"/>
    </row>
    <row r="39" spans="1:18" s="163" customFormat="1">
      <c r="A39" s="331"/>
      <c r="B39" s="335"/>
      <c r="C39" s="331"/>
      <c r="D39" s="331"/>
      <c r="E39" s="331"/>
      <c r="F39" s="336"/>
      <c r="G39" s="108">
        <v>187.7</v>
      </c>
      <c r="H39" s="154" t="s">
        <v>371</v>
      </c>
      <c r="I39" s="152">
        <v>12</v>
      </c>
      <c r="J39" s="152"/>
      <c r="K39" s="153"/>
      <c r="L39" s="153"/>
      <c r="M39" s="175"/>
      <c r="R39" s="155"/>
    </row>
    <row r="40" spans="1:18" s="155" customFormat="1">
      <c r="A40" s="327">
        <v>28</v>
      </c>
      <c r="B40" s="335">
        <v>43564</v>
      </c>
      <c r="C40" s="330" t="s">
        <v>283</v>
      </c>
      <c r="D40" s="331"/>
      <c r="E40" s="331" t="s">
        <v>84</v>
      </c>
      <c r="F40" s="333" t="s">
        <v>112</v>
      </c>
      <c r="G40" s="108">
        <v>1436.92</v>
      </c>
      <c r="H40" s="154" t="s">
        <v>372</v>
      </c>
      <c r="I40" s="152">
        <v>11</v>
      </c>
      <c r="J40" s="152"/>
      <c r="K40" s="153"/>
      <c r="L40" s="153"/>
      <c r="M40" s="50"/>
    </row>
    <row r="41" spans="1:18" s="155" customFormat="1">
      <c r="A41" s="327"/>
      <c r="B41" s="335"/>
      <c r="C41" s="330"/>
      <c r="D41" s="331"/>
      <c r="E41" s="331"/>
      <c r="F41" s="333"/>
      <c r="G41" s="108">
        <v>601.77</v>
      </c>
      <c r="H41" s="154" t="s">
        <v>373</v>
      </c>
      <c r="I41" s="152">
        <v>12</v>
      </c>
      <c r="J41" s="152"/>
      <c r="K41" s="153"/>
      <c r="L41" s="153"/>
      <c r="M41" s="50"/>
    </row>
    <row r="42" spans="1:18" s="155" customFormat="1">
      <c r="A42" s="152">
        <v>29</v>
      </c>
      <c r="B42" s="160">
        <v>43577</v>
      </c>
      <c r="C42" s="152" t="s">
        <v>288</v>
      </c>
      <c r="D42" s="152"/>
      <c r="E42" s="319" t="s">
        <v>84</v>
      </c>
      <c r="F42" s="153" t="s">
        <v>289</v>
      </c>
      <c r="G42" s="108">
        <v>686.35</v>
      </c>
      <c r="H42" s="70" t="s">
        <v>290</v>
      </c>
      <c r="I42" s="156">
        <v>12</v>
      </c>
      <c r="J42" s="152"/>
      <c r="K42" s="153"/>
      <c r="L42" s="153"/>
      <c r="M42" s="50"/>
      <c r="N42" s="171"/>
      <c r="O42" s="171"/>
    </row>
    <row r="43" spans="1:18" s="155" customFormat="1">
      <c r="A43" s="152">
        <v>30</v>
      </c>
      <c r="B43" s="160">
        <v>43577</v>
      </c>
      <c r="C43" s="152" t="s">
        <v>63</v>
      </c>
      <c r="D43" s="152" t="s">
        <v>305</v>
      </c>
      <c r="E43" s="318" t="s">
        <v>233</v>
      </c>
      <c r="F43" s="157" t="s">
        <v>266</v>
      </c>
      <c r="G43" s="108">
        <v>204.96</v>
      </c>
      <c r="H43" s="154" t="s">
        <v>291</v>
      </c>
      <c r="I43" s="152">
        <v>14</v>
      </c>
      <c r="J43" s="152"/>
      <c r="K43" s="153"/>
      <c r="L43" s="198">
        <v>43556</v>
      </c>
      <c r="M43" s="50"/>
      <c r="N43" s="171"/>
      <c r="O43" s="171"/>
    </row>
    <row r="44" spans="1:18" s="155" customFormat="1">
      <c r="A44" s="152">
        <v>31</v>
      </c>
      <c r="B44" s="160">
        <v>43577</v>
      </c>
      <c r="C44" s="152" t="s">
        <v>292</v>
      </c>
      <c r="D44" s="152"/>
      <c r="E44" s="319" t="s">
        <v>245</v>
      </c>
      <c r="F44" s="153" t="s">
        <v>293</v>
      </c>
      <c r="G44" s="108">
        <v>294.8</v>
      </c>
      <c r="H44" s="154" t="s">
        <v>294</v>
      </c>
      <c r="I44" s="152">
        <v>12</v>
      </c>
      <c r="J44" s="152"/>
      <c r="K44" s="153"/>
      <c r="L44" s="198">
        <v>43556</v>
      </c>
      <c r="M44" s="50"/>
    </row>
    <row r="45" spans="1:18" s="155" customFormat="1">
      <c r="A45" s="151">
        <v>32</v>
      </c>
      <c r="B45" s="160">
        <v>43592</v>
      </c>
      <c r="C45" s="152" t="s">
        <v>320</v>
      </c>
      <c r="D45" s="152"/>
      <c r="E45" s="319" t="s">
        <v>120</v>
      </c>
      <c r="F45" s="157" t="s">
        <v>321</v>
      </c>
      <c r="G45" s="108">
        <v>238.93</v>
      </c>
      <c r="H45" s="154" t="s">
        <v>322</v>
      </c>
      <c r="I45" s="152">
        <v>12</v>
      </c>
      <c r="J45" s="152"/>
      <c r="K45" s="153"/>
      <c r="L45" s="198">
        <v>43617</v>
      </c>
      <c r="M45" s="50"/>
    </row>
    <row r="46" spans="1:18" s="155" customFormat="1">
      <c r="A46" s="152">
        <v>33</v>
      </c>
      <c r="B46" s="159">
        <v>43592</v>
      </c>
      <c r="C46" s="152" t="s">
        <v>323</v>
      </c>
      <c r="E46" s="319" t="s">
        <v>245</v>
      </c>
      <c r="F46" s="153" t="s">
        <v>246</v>
      </c>
      <c r="G46" s="97">
        <v>1163.6600000000001</v>
      </c>
      <c r="H46" s="154" t="s">
        <v>325</v>
      </c>
      <c r="I46" s="152">
        <v>12</v>
      </c>
      <c r="J46" s="152"/>
      <c r="K46" s="153"/>
      <c r="L46" s="198">
        <v>43647</v>
      </c>
      <c r="M46" s="50"/>
    </row>
    <row r="47" spans="1:18" s="155" customFormat="1">
      <c r="A47" s="152">
        <v>34</v>
      </c>
      <c r="B47" s="160">
        <v>43592</v>
      </c>
      <c r="C47" s="152" t="s">
        <v>324</v>
      </c>
      <c r="D47" s="135"/>
      <c r="E47" s="319" t="s">
        <v>245</v>
      </c>
      <c r="F47" s="157" t="s">
        <v>243</v>
      </c>
      <c r="G47" s="108">
        <v>7320</v>
      </c>
      <c r="H47" s="154" t="s">
        <v>326</v>
      </c>
      <c r="I47" s="152">
        <v>18</v>
      </c>
      <c r="J47" s="152"/>
      <c r="K47" s="153"/>
      <c r="L47" s="198">
        <v>43586</v>
      </c>
      <c r="M47" s="50"/>
    </row>
    <row r="48" spans="1:18" s="155" customFormat="1">
      <c r="A48" s="331">
        <v>35</v>
      </c>
      <c r="B48" s="335">
        <v>43593</v>
      </c>
      <c r="C48" s="331" t="s">
        <v>329</v>
      </c>
      <c r="D48" s="331"/>
      <c r="E48" s="331" t="s">
        <v>84</v>
      </c>
      <c r="F48" s="336" t="s">
        <v>112</v>
      </c>
      <c r="G48" s="108">
        <v>881.09</v>
      </c>
      <c r="H48" s="154" t="s">
        <v>374</v>
      </c>
      <c r="I48" s="152">
        <v>11</v>
      </c>
      <c r="J48" s="71"/>
      <c r="L48" s="153"/>
      <c r="M48" s="50"/>
    </row>
    <row r="49" spans="1:18" s="155" customFormat="1">
      <c r="A49" s="331"/>
      <c r="B49" s="335"/>
      <c r="C49" s="331"/>
      <c r="D49" s="331"/>
      <c r="E49" s="331"/>
      <c r="F49" s="336"/>
      <c r="G49" s="108">
        <v>481.48</v>
      </c>
      <c r="H49" s="154" t="s">
        <v>375</v>
      </c>
      <c r="I49" s="152">
        <v>11</v>
      </c>
      <c r="J49" s="71"/>
      <c r="L49" s="153"/>
      <c r="M49" s="50"/>
    </row>
    <row r="50" spans="1:18" s="155" customFormat="1">
      <c r="A50" s="331"/>
      <c r="B50" s="335"/>
      <c r="C50" s="331"/>
      <c r="D50" s="331"/>
      <c r="E50" s="331"/>
      <c r="F50" s="336"/>
      <c r="G50" s="108">
        <v>65.34</v>
      </c>
      <c r="H50" s="154" t="s">
        <v>376</v>
      </c>
      <c r="I50" s="152">
        <v>12</v>
      </c>
      <c r="J50" s="71"/>
      <c r="L50" s="153"/>
      <c r="M50" s="50"/>
    </row>
    <row r="51" spans="1:18" s="155" customFormat="1">
      <c r="A51" s="331">
        <v>36</v>
      </c>
      <c r="B51" s="335">
        <v>43593</v>
      </c>
      <c r="C51" s="331" t="s">
        <v>330</v>
      </c>
      <c r="D51" s="331"/>
      <c r="E51" s="331" t="s">
        <v>84</v>
      </c>
      <c r="F51" s="336" t="s">
        <v>150</v>
      </c>
      <c r="G51" s="108">
        <v>1579.6</v>
      </c>
      <c r="H51" s="154" t="s">
        <v>377</v>
      </c>
      <c r="I51" s="152">
        <v>11</v>
      </c>
      <c r="J51" s="152"/>
      <c r="L51" s="153"/>
      <c r="M51" s="50"/>
    </row>
    <row r="52" spans="1:18" s="155" customFormat="1">
      <c r="A52" s="331"/>
      <c r="B52" s="335"/>
      <c r="C52" s="331"/>
      <c r="D52" s="331"/>
      <c r="E52" s="331"/>
      <c r="F52" s="336"/>
      <c r="G52" s="108">
        <v>203.5</v>
      </c>
      <c r="H52" s="154" t="s">
        <v>378</v>
      </c>
      <c r="I52" s="152">
        <v>11</v>
      </c>
      <c r="J52" s="152"/>
      <c r="L52" s="153"/>
      <c r="M52" s="50"/>
    </row>
    <row r="53" spans="1:18" s="155" customFormat="1">
      <c r="A53" s="331"/>
      <c r="B53" s="335"/>
      <c r="C53" s="331"/>
      <c r="D53" s="331"/>
      <c r="E53" s="331"/>
      <c r="F53" s="336"/>
      <c r="G53" s="108">
        <v>194.02</v>
      </c>
      <c r="H53" s="154" t="s">
        <v>379</v>
      </c>
      <c r="I53" s="152">
        <v>12</v>
      </c>
      <c r="J53" s="152"/>
      <c r="L53" s="153"/>
      <c r="M53" s="50"/>
    </row>
    <row r="54" spans="1:18" s="155" customFormat="1">
      <c r="A54" s="152">
        <v>37</v>
      </c>
      <c r="B54" s="159">
        <v>43609</v>
      </c>
      <c r="C54" s="152" t="s">
        <v>63</v>
      </c>
      <c r="D54" s="156" t="s">
        <v>346</v>
      </c>
      <c r="E54" s="319" t="s">
        <v>233</v>
      </c>
      <c r="F54" s="153" t="s">
        <v>266</v>
      </c>
      <c r="G54" s="97">
        <v>975</v>
      </c>
      <c r="H54" s="154" t="s">
        <v>127</v>
      </c>
      <c r="I54" s="156">
        <v>14</v>
      </c>
      <c r="J54" s="156"/>
      <c r="L54" s="153"/>
      <c r="M54" s="50"/>
    </row>
    <row r="55" spans="1:18" s="155" customFormat="1">
      <c r="A55" s="331">
        <v>38</v>
      </c>
      <c r="B55" s="329">
        <v>43623</v>
      </c>
      <c r="C55" s="329" t="s">
        <v>385</v>
      </c>
      <c r="D55" s="330"/>
      <c r="E55" s="331" t="s">
        <v>84</v>
      </c>
      <c r="F55" s="333" t="s">
        <v>150</v>
      </c>
      <c r="G55" s="97">
        <v>3067.9</v>
      </c>
      <c r="H55" s="154" t="s">
        <v>386</v>
      </c>
      <c r="I55" s="152">
        <v>11</v>
      </c>
      <c r="J55" s="152"/>
      <c r="L55" s="153"/>
      <c r="M55" s="50"/>
      <c r="N55" s="163"/>
      <c r="O55" s="163"/>
    </row>
    <row r="56" spans="1:18" s="155" customFormat="1">
      <c r="A56" s="331"/>
      <c r="B56" s="329"/>
      <c r="C56" s="329"/>
      <c r="D56" s="330"/>
      <c r="E56" s="331"/>
      <c r="F56" s="333"/>
      <c r="G56" s="97">
        <v>284.24</v>
      </c>
      <c r="H56" s="154" t="s">
        <v>387</v>
      </c>
      <c r="I56" s="208">
        <v>11</v>
      </c>
      <c r="J56" s="208"/>
      <c r="L56" s="153"/>
      <c r="M56" s="50"/>
      <c r="N56" s="163"/>
      <c r="O56" s="163"/>
    </row>
    <row r="57" spans="1:18" s="155" customFormat="1">
      <c r="A57" s="331"/>
      <c r="B57" s="329"/>
      <c r="C57" s="329"/>
      <c r="D57" s="330"/>
      <c r="E57" s="331"/>
      <c r="F57" s="333"/>
      <c r="G57" s="97">
        <v>160</v>
      </c>
      <c r="H57" s="154" t="s">
        <v>388</v>
      </c>
      <c r="I57" s="208">
        <v>12</v>
      </c>
      <c r="J57" s="208"/>
      <c r="L57" s="153"/>
      <c r="M57" s="50"/>
      <c r="N57" s="163"/>
      <c r="O57" s="163"/>
    </row>
    <row r="58" spans="1:18" s="155" customFormat="1">
      <c r="A58" s="152">
        <v>39</v>
      </c>
      <c r="B58" s="159">
        <v>43627</v>
      </c>
      <c r="C58" s="152" t="s">
        <v>389</v>
      </c>
      <c r="D58" s="156"/>
      <c r="E58" s="319" t="s">
        <v>390</v>
      </c>
      <c r="F58" s="153" t="s">
        <v>112</v>
      </c>
      <c r="G58" s="97">
        <v>341.12</v>
      </c>
      <c r="H58" s="154" t="s">
        <v>391</v>
      </c>
      <c r="I58" s="152"/>
      <c r="J58" s="152"/>
      <c r="L58" s="198">
        <v>43617</v>
      </c>
      <c r="M58" s="50"/>
      <c r="N58" s="163"/>
      <c r="O58" s="163"/>
    </row>
    <row r="59" spans="1:18" s="155" customFormat="1">
      <c r="A59" s="331">
        <v>40</v>
      </c>
      <c r="B59" s="329">
        <v>43634</v>
      </c>
      <c r="C59" s="331" t="s">
        <v>404</v>
      </c>
      <c r="D59" s="330"/>
      <c r="E59" s="331" t="s">
        <v>84</v>
      </c>
      <c r="F59" s="337" t="s">
        <v>112</v>
      </c>
      <c r="G59" s="97">
        <v>1534.98</v>
      </c>
      <c r="H59" s="154" t="s">
        <v>405</v>
      </c>
      <c r="I59" s="152">
        <v>11</v>
      </c>
      <c r="J59" s="152"/>
      <c r="K59" s="153"/>
      <c r="L59" s="198">
        <v>43647</v>
      </c>
      <c r="M59" s="149"/>
    </row>
    <row r="60" spans="1:18" s="155" customFormat="1">
      <c r="A60" s="331"/>
      <c r="B60" s="329"/>
      <c r="C60" s="331"/>
      <c r="D60" s="330"/>
      <c r="E60" s="331"/>
      <c r="F60" s="337"/>
      <c r="G60" s="97">
        <v>2785.31</v>
      </c>
      <c r="H60" s="154" t="s">
        <v>406</v>
      </c>
      <c r="I60" s="152">
        <v>12</v>
      </c>
      <c r="J60" s="152"/>
      <c r="K60" s="153"/>
      <c r="L60" s="198">
        <v>43647</v>
      </c>
      <c r="M60" s="50"/>
      <c r="R60" s="163"/>
    </row>
    <row r="61" spans="1:18" s="163" customFormat="1">
      <c r="A61" s="331"/>
      <c r="B61" s="329"/>
      <c r="C61" s="331"/>
      <c r="D61" s="330"/>
      <c r="E61" s="331"/>
      <c r="F61" s="337"/>
      <c r="G61" s="97">
        <v>225.08</v>
      </c>
      <c r="H61" s="153" t="s">
        <v>407</v>
      </c>
      <c r="I61" s="152">
        <v>12</v>
      </c>
      <c r="J61" s="152"/>
      <c r="K61" s="153"/>
      <c r="L61" s="198">
        <v>43647</v>
      </c>
      <c r="M61" s="175"/>
      <c r="N61" s="155"/>
      <c r="O61" s="155"/>
    </row>
    <row r="62" spans="1:18" s="163" customFormat="1">
      <c r="A62" s="209">
        <v>41</v>
      </c>
      <c r="B62" s="160">
        <v>43634</v>
      </c>
      <c r="C62" s="152" t="s">
        <v>408</v>
      </c>
      <c r="D62" s="152"/>
      <c r="E62" s="318" t="s">
        <v>84</v>
      </c>
      <c r="F62" s="157" t="s">
        <v>88</v>
      </c>
      <c r="G62" s="97">
        <v>552.29</v>
      </c>
      <c r="H62" s="154" t="s">
        <v>409</v>
      </c>
      <c r="I62" s="152">
        <v>11</v>
      </c>
      <c r="J62" s="152"/>
      <c r="K62" s="153"/>
      <c r="L62" s="198">
        <v>43647</v>
      </c>
      <c r="M62" s="175"/>
      <c r="N62" s="155"/>
      <c r="O62" s="155"/>
    </row>
    <row r="63" spans="1:18" s="163" customFormat="1">
      <c r="A63" s="209">
        <v>42</v>
      </c>
      <c r="B63" s="160">
        <v>43637</v>
      </c>
      <c r="C63" s="152" t="s">
        <v>413</v>
      </c>
      <c r="D63" s="161"/>
      <c r="E63" s="318" t="s">
        <v>233</v>
      </c>
      <c r="F63" s="157" t="s">
        <v>263</v>
      </c>
      <c r="G63" s="97">
        <v>256.33</v>
      </c>
      <c r="H63" s="154" t="s">
        <v>414</v>
      </c>
      <c r="I63" s="152">
        <v>20</v>
      </c>
      <c r="J63" s="152"/>
      <c r="K63" s="153"/>
      <c r="L63" s="198">
        <v>43678</v>
      </c>
      <c r="M63" s="175"/>
      <c r="N63" s="155"/>
      <c r="O63" s="155"/>
    </row>
    <row r="64" spans="1:18" s="163" customFormat="1">
      <c r="A64" s="209">
        <v>43</v>
      </c>
      <c r="B64" s="160">
        <v>43650</v>
      </c>
      <c r="C64" s="152" t="s">
        <v>429</v>
      </c>
      <c r="D64" s="156"/>
      <c r="E64" s="318" t="s">
        <v>245</v>
      </c>
      <c r="F64" s="157" t="s">
        <v>430</v>
      </c>
      <c r="G64" s="97">
        <v>556</v>
      </c>
      <c r="H64" s="154" t="s">
        <v>431</v>
      </c>
      <c r="I64" s="152">
        <v>12</v>
      </c>
      <c r="J64" s="152"/>
      <c r="K64" s="153"/>
      <c r="L64" s="198">
        <v>43739</v>
      </c>
      <c r="M64" s="175"/>
      <c r="N64" s="155"/>
      <c r="O64" s="155"/>
      <c r="R64" s="155"/>
    </row>
    <row r="65" spans="1:18" s="155" customFormat="1">
      <c r="A65" s="331">
        <v>44</v>
      </c>
      <c r="B65" s="335">
        <v>43654</v>
      </c>
      <c r="C65" s="331" t="s">
        <v>432</v>
      </c>
      <c r="D65" s="331"/>
      <c r="E65" s="330" t="s">
        <v>84</v>
      </c>
      <c r="F65" s="333" t="s">
        <v>150</v>
      </c>
      <c r="G65" s="97">
        <v>2559.6999999999998</v>
      </c>
      <c r="H65" s="154" t="s">
        <v>433</v>
      </c>
      <c r="I65" s="152">
        <v>11</v>
      </c>
      <c r="J65" s="152"/>
      <c r="K65" s="153"/>
      <c r="L65" s="198">
        <v>43678</v>
      </c>
      <c r="M65" s="50"/>
      <c r="N65" s="163"/>
      <c r="O65" s="163"/>
    </row>
    <row r="66" spans="1:18" s="155" customFormat="1">
      <c r="A66" s="331"/>
      <c r="B66" s="335"/>
      <c r="C66" s="331"/>
      <c r="D66" s="331"/>
      <c r="E66" s="330"/>
      <c r="F66" s="333"/>
      <c r="G66" s="97">
        <v>1172.05</v>
      </c>
      <c r="H66" s="154" t="s">
        <v>434</v>
      </c>
      <c r="I66" s="152">
        <v>12</v>
      </c>
      <c r="J66" s="152"/>
      <c r="K66" s="153"/>
      <c r="L66" s="198">
        <v>43678</v>
      </c>
      <c r="M66" s="50"/>
    </row>
    <row r="67" spans="1:18" s="155" customFormat="1">
      <c r="A67" s="331"/>
      <c r="B67" s="335"/>
      <c r="C67" s="331"/>
      <c r="D67" s="331"/>
      <c r="E67" s="330"/>
      <c r="F67" s="333"/>
      <c r="G67" s="97">
        <v>320</v>
      </c>
      <c r="H67" s="154" t="s">
        <v>388</v>
      </c>
      <c r="I67" s="152">
        <v>12</v>
      </c>
      <c r="J67" s="152"/>
      <c r="K67" s="153"/>
      <c r="L67" s="198">
        <v>43678</v>
      </c>
      <c r="M67" s="50"/>
      <c r="R67" s="163"/>
    </row>
    <row r="68" spans="1:18" s="163" customFormat="1">
      <c r="A68" s="331">
        <v>45</v>
      </c>
      <c r="B68" s="335">
        <v>43656</v>
      </c>
      <c r="C68" s="331" t="s">
        <v>437</v>
      </c>
      <c r="D68" s="331"/>
      <c r="E68" s="330" t="s">
        <v>84</v>
      </c>
      <c r="F68" s="333" t="s">
        <v>112</v>
      </c>
      <c r="G68" s="97">
        <v>686.08</v>
      </c>
      <c r="H68" s="154" t="s">
        <v>438</v>
      </c>
      <c r="I68" s="152">
        <v>11</v>
      </c>
      <c r="J68" s="152"/>
      <c r="K68" s="155"/>
      <c r="L68" s="198">
        <v>43678</v>
      </c>
      <c r="M68" s="175"/>
      <c r="N68" s="155"/>
      <c r="O68" s="155"/>
      <c r="R68" s="155"/>
    </row>
    <row r="69" spans="1:18" s="163" customFormat="1">
      <c r="A69" s="331"/>
      <c r="B69" s="335"/>
      <c r="C69" s="331"/>
      <c r="D69" s="331"/>
      <c r="E69" s="330"/>
      <c r="F69" s="333"/>
      <c r="G69" s="97">
        <v>428</v>
      </c>
      <c r="H69" s="154" t="s">
        <v>439</v>
      </c>
      <c r="I69" s="152">
        <v>12</v>
      </c>
      <c r="J69" s="152"/>
      <c r="K69" s="155"/>
      <c r="L69" s="198">
        <v>43678</v>
      </c>
      <c r="M69" s="175"/>
      <c r="N69" s="155"/>
      <c r="O69" s="155"/>
      <c r="R69" s="155"/>
    </row>
    <row r="70" spans="1:18" s="155" customFormat="1">
      <c r="A70" s="331"/>
      <c r="B70" s="335"/>
      <c r="C70" s="331"/>
      <c r="D70" s="331"/>
      <c r="E70" s="330"/>
      <c r="F70" s="333"/>
      <c r="G70" s="97">
        <v>225.08</v>
      </c>
      <c r="H70" s="153" t="s">
        <v>440</v>
      </c>
      <c r="I70" s="152">
        <v>12</v>
      </c>
      <c r="J70" s="152"/>
      <c r="K70" s="153"/>
      <c r="L70" s="198">
        <v>43678</v>
      </c>
      <c r="M70" s="50"/>
    </row>
    <row r="71" spans="1:18" s="155" customFormat="1">
      <c r="A71" s="331"/>
      <c r="B71" s="335"/>
      <c r="C71" s="331"/>
      <c r="D71" s="331"/>
      <c r="E71" s="330"/>
      <c r="F71" s="333"/>
      <c r="G71" s="97">
        <v>1397.23</v>
      </c>
      <c r="H71" s="154" t="s">
        <v>441</v>
      </c>
      <c r="I71" s="152"/>
      <c r="J71" s="152"/>
      <c r="L71" s="198">
        <v>43678</v>
      </c>
      <c r="M71" s="50"/>
    </row>
    <row r="72" spans="1:18" s="155" customFormat="1">
      <c r="A72" s="152">
        <v>46</v>
      </c>
      <c r="B72" s="160">
        <v>43669</v>
      </c>
      <c r="C72" s="152" t="s">
        <v>457</v>
      </c>
      <c r="D72" s="161"/>
      <c r="E72" s="318" t="s">
        <v>245</v>
      </c>
      <c r="F72" s="153" t="s">
        <v>289</v>
      </c>
      <c r="G72" s="97">
        <v>2255</v>
      </c>
      <c r="H72" s="154" t="s">
        <v>458</v>
      </c>
      <c r="I72" s="152">
        <v>13</v>
      </c>
      <c r="J72" s="152"/>
      <c r="L72" s="198">
        <v>43739</v>
      </c>
      <c r="M72" s="50"/>
    </row>
    <row r="73" spans="1:18" s="155" customFormat="1">
      <c r="A73" s="331">
        <v>47</v>
      </c>
      <c r="B73" s="335">
        <v>43669</v>
      </c>
      <c r="C73" s="331" t="s">
        <v>459</v>
      </c>
      <c r="D73" s="331"/>
      <c r="E73" s="330" t="s">
        <v>84</v>
      </c>
      <c r="F73" s="333" t="s">
        <v>112</v>
      </c>
      <c r="G73" s="97">
        <v>1202.02</v>
      </c>
      <c r="H73" s="154" t="s">
        <v>460</v>
      </c>
      <c r="I73" s="152">
        <v>11</v>
      </c>
      <c r="J73" s="152"/>
      <c r="L73" s="198">
        <v>43678</v>
      </c>
      <c r="M73" s="50"/>
    </row>
    <row r="74" spans="1:18" s="155" customFormat="1">
      <c r="A74" s="331"/>
      <c r="B74" s="335"/>
      <c r="C74" s="331"/>
      <c r="D74" s="331"/>
      <c r="E74" s="330"/>
      <c r="F74" s="333"/>
      <c r="G74" s="97">
        <v>410.9</v>
      </c>
      <c r="H74" s="154" t="s">
        <v>461</v>
      </c>
      <c r="I74" s="152">
        <v>12</v>
      </c>
      <c r="J74" s="152"/>
      <c r="L74" s="198">
        <v>43678</v>
      </c>
      <c r="M74" s="50"/>
    </row>
    <row r="75" spans="1:18" s="155" customFormat="1">
      <c r="A75" s="331"/>
      <c r="B75" s="335"/>
      <c r="C75" s="331"/>
      <c r="D75" s="331"/>
      <c r="E75" s="330"/>
      <c r="F75" s="333"/>
      <c r="G75" s="97">
        <v>618.03</v>
      </c>
      <c r="H75" s="153" t="s">
        <v>462</v>
      </c>
      <c r="I75" s="152">
        <v>11</v>
      </c>
      <c r="J75" s="152"/>
      <c r="K75" s="153"/>
      <c r="L75" s="198">
        <v>43678</v>
      </c>
      <c r="M75" s="50"/>
    </row>
    <row r="76" spans="1:18" s="155" customFormat="1" ht="12.75" customHeight="1">
      <c r="A76" s="331"/>
      <c r="B76" s="335"/>
      <c r="C76" s="331"/>
      <c r="D76" s="331"/>
      <c r="E76" s="330"/>
      <c r="F76" s="333"/>
      <c r="G76" s="97">
        <v>145.9</v>
      </c>
      <c r="H76" s="154" t="s">
        <v>441</v>
      </c>
      <c r="I76" s="154"/>
      <c r="J76" s="152"/>
      <c r="K76" s="153"/>
      <c r="L76" s="198">
        <v>43678</v>
      </c>
      <c r="M76" s="50"/>
    </row>
    <row r="77" spans="1:18" s="155" customFormat="1" ht="12.75" customHeight="1">
      <c r="A77" s="331">
        <v>48</v>
      </c>
      <c r="B77" s="329">
        <v>43670</v>
      </c>
      <c r="C77" s="330" t="s">
        <v>465</v>
      </c>
      <c r="D77" s="331"/>
      <c r="E77" s="330" t="s">
        <v>84</v>
      </c>
      <c r="F77" s="332" t="s">
        <v>150</v>
      </c>
      <c r="G77" s="97">
        <v>346.72</v>
      </c>
      <c r="H77" s="154" t="s">
        <v>463</v>
      </c>
      <c r="I77" s="152">
        <v>11</v>
      </c>
      <c r="J77" s="152"/>
      <c r="K77" s="153"/>
      <c r="L77" s="198">
        <v>43709</v>
      </c>
      <c r="M77" s="50"/>
    </row>
    <row r="78" spans="1:18" s="155" customFormat="1" ht="12.75" customHeight="1">
      <c r="A78" s="331"/>
      <c r="B78" s="329"/>
      <c r="C78" s="330"/>
      <c r="D78" s="331"/>
      <c r="E78" s="330"/>
      <c r="F78" s="332"/>
      <c r="G78" s="108">
        <v>284.24</v>
      </c>
      <c r="H78" s="154" t="s">
        <v>464</v>
      </c>
      <c r="I78" s="152">
        <v>11</v>
      </c>
      <c r="J78" s="152"/>
      <c r="K78" s="153"/>
      <c r="L78" s="198">
        <v>43709</v>
      </c>
      <c r="M78" s="50"/>
    </row>
    <row r="79" spans="1:18" s="155" customFormat="1" ht="12.75" customHeight="1">
      <c r="A79" s="226">
        <v>49</v>
      </c>
      <c r="B79" s="227">
        <v>43679</v>
      </c>
      <c r="C79" s="228" t="s">
        <v>492</v>
      </c>
      <c r="D79" s="229"/>
      <c r="E79" s="144" t="s">
        <v>420</v>
      </c>
      <c r="F79" s="230" t="s">
        <v>150</v>
      </c>
      <c r="G79" s="231">
        <v>2785</v>
      </c>
      <c r="H79" s="216" t="s">
        <v>493</v>
      </c>
      <c r="I79" s="226"/>
      <c r="J79" s="226"/>
      <c r="K79" s="153"/>
      <c r="L79" s="153"/>
      <c r="M79" s="50"/>
    </row>
    <row r="80" spans="1:18" s="155" customFormat="1" ht="12.75" customHeight="1">
      <c r="A80" s="152">
        <v>50</v>
      </c>
      <c r="B80" s="159">
        <v>43682</v>
      </c>
      <c r="C80" s="152" t="s">
        <v>482</v>
      </c>
      <c r="D80" s="161"/>
      <c r="E80" s="318" t="s">
        <v>483</v>
      </c>
      <c r="F80" s="157" t="s">
        <v>484</v>
      </c>
      <c r="G80" s="108">
        <v>324.68</v>
      </c>
      <c r="H80" s="154" t="s">
        <v>485</v>
      </c>
      <c r="I80" s="152">
        <v>12</v>
      </c>
      <c r="J80" s="152"/>
      <c r="K80" s="153"/>
      <c r="L80" s="198">
        <v>43709</v>
      </c>
      <c r="M80" s="50"/>
    </row>
    <row r="81" spans="1:14" s="155" customFormat="1" ht="12.75" customHeight="1">
      <c r="A81" s="152">
        <v>51</v>
      </c>
      <c r="B81" s="159">
        <v>43685</v>
      </c>
      <c r="C81" s="152" t="s">
        <v>494</v>
      </c>
      <c r="D81" s="161"/>
      <c r="E81" s="318" t="s">
        <v>245</v>
      </c>
      <c r="F81" s="157" t="s">
        <v>243</v>
      </c>
      <c r="G81" s="108">
        <v>4064</v>
      </c>
      <c r="H81" s="154" t="s">
        <v>495</v>
      </c>
      <c r="I81" s="152">
        <v>18</v>
      </c>
      <c r="J81" s="152"/>
      <c r="K81" s="153"/>
      <c r="L81" s="198">
        <v>43678</v>
      </c>
      <c r="M81" s="50"/>
    </row>
    <row r="82" spans="1:14" s="155" customFormat="1" ht="12.75" customHeight="1">
      <c r="A82" s="152">
        <v>52</v>
      </c>
      <c r="B82" s="159">
        <v>43696</v>
      </c>
      <c r="C82" s="152" t="s">
        <v>502</v>
      </c>
      <c r="D82" s="161"/>
      <c r="E82" s="318" t="s">
        <v>120</v>
      </c>
      <c r="F82" s="154" t="s">
        <v>503</v>
      </c>
      <c r="G82" s="97">
        <v>152.82</v>
      </c>
      <c r="H82" s="154" t="s">
        <v>504</v>
      </c>
      <c r="I82" s="152">
        <v>15</v>
      </c>
      <c r="J82" s="152"/>
      <c r="L82" s="198">
        <v>43709</v>
      </c>
      <c r="M82" s="50"/>
    </row>
    <row r="83" spans="1:14" s="155" customFormat="1" ht="12.75" customHeight="1">
      <c r="A83" s="302">
        <v>52</v>
      </c>
      <c r="B83" s="304">
        <v>43693</v>
      </c>
      <c r="C83" s="302" t="s">
        <v>727</v>
      </c>
      <c r="D83" s="305"/>
      <c r="E83" s="318" t="s">
        <v>390</v>
      </c>
      <c r="F83" s="157" t="s">
        <v>508</v>
      </c>
      <c r="G83" s="108">
        <v>424</v>
      </c>
      <c r="H83" s="154" t="s">
        <v>726</v>
      </c>
      <c r="I83" s="302">
        <v>15</v>
      </c>
      <c r="J83" s="302"/>
      <c r="L83" s="153"/>
      <c r="M83" s="50"/>
    </row>
    <row r="84" spans="1:14" s="155" customFormat="1" ht="12.75" customHeight="1">
      <c r="A84" s="152">
        <v>53</v>
      </c>
      <c r="B84" s="234">
        <v>43696</v>
      </c>
      <c r="C84" s="232" t="s">
        <v>507</v>
      </c>
      <c r="D84" s="161"/>
      <c r="E84" s="318" t="s">
        <v>390</v>
      </c>
      <c r="F84" s="157" t="s">
        <v>508</v>
      </c>
      <c r="G84" s="108">
        <v>849.88</v>
      </c>
      <c r="H84" s="154" t="s">
        <v>509</v>
      </c>
      <c r="I84" s="232">
        <v>15</v>
      </c>
      <c r="J84" s="152"/>
      <c r="L84" s="198">
        <v>43739</v>
      </c>
      <c r="M84" s="50"/>
    </row>
    <row r="85" spans="1:14" s="155" customFormat="1" ht="12.75" customHeight="1">
      <c r="A85" s="302">
        <v>54</v>
      </c>
      <c r="B85" s="304">
        <v>43696</v>
      </c>
      <c r="C85" s="302" t="s">
        <v>514</v>
      </c>
      <c r="D85" s="305"/>
      <c r="E85" s="318" t="s">
        <v>390</v>
      </c>
      <c r="F85" s="157" t="s">
        <v>112</v>
      </c>
      <c r="G85" s="108">
        <v>129</v>
      </c>
      <c r="H85" s="154" t="s">
        <v>726</v>
      </c>
      <c r="I85" s="302">
        <v>15</v>
      </c>
      <c r="J85" s="302"/>
      <c r="L85" s="153"/>
      <c r="M85" s="50"/>
    </row>
    <row r="86" spans="1:14" s="155" customFormat="1" ht="12.75" customHeight="1">
      <c r="A86" s="152">
        <v>54</v>
      </c>
      <c r="B86" s="234">
        <v>43696</v>
      </c>
      <c r="C86" s="152"/>
      <c r="D86" s="161" t="s">
        <v>63</v>
      </c>
      <c r="E86" s="318" t="s">
        <v>390</v>
      </c>
      <c r="F86" s="157" t="s">
        <v>116</v>
      </c>
      <c r="G86" s="108">
        <v>810.2</v>
      </c>
      <c r="H86" s="216" t="s">
        <v>513</v>
      </c>
      <c r="I86" s="152">
        <v>14</v>
      </c>
      <c r="J86" s="152"/>
      <c r="L86" s="153"/>
      <c r="M86" s="50"/>
    </row>
    <row r="87" spans="1:14" s="155" customFormat="1" ht="12.75" customHeight="1">
      <c r="A87" s="232">
        <v>55</v>
      </c>
      <c r="B87" s="159">
        <v>43691</v>
      </c>
      <c r="C87" s="234"/>
      <c r="D87" s="152" t="s">
        <v>500</v>
      </c>
      <c r="E87" s="319" t="s">
        <v>390</v>
      </c>
      <c r="F87" s="153" t="s">
        <v>116</v>
      </c>
      <c r="G87" s="97">
        <v>380.5</v>
      </c>
      <c r="H87" s="154" t="s">
        <v>501</v>
      </c>
      <c r="I87" s="232">
        <v>14</v>
      </c>
      <c r="J87" s="152"/>
      <c r="K87" s="152"/>
      <c r="L87" s="312">
        <v>43678</v>
      </c>
      <c r="M87" s="153"/>
      <c r="N87" s="50"/>
    </row>
    <row r="88" spans="1:14" s="155" customFormat="1" ht="12.75" customHeight="1">
      <c r="A88" s="152">
        <v>56</v>
      </c>
      <c r="B88" s="159">
        <v>43700</v>
      </c>
      <c r="C88" s="152" t="s">
        <v>523</v>
      </c>
      <c r="D88" s="161"/>
      <c r="E88" s="318" t="s">
        <v>120</v>
      </c>
      <c r="F88" s="157" t="s">
        <v>503</v>
      </c>
      <c r="G88" s="108">
        <v>18.18</v>
      </c>
      <c r="H88" s="154" t="s">
        <v>524</v>
      </c>
      <c r="I88" s="152">
        <v>15</v>
      </c>
      <c r="J88" s="152"/>
      <c r="L88" s="198">
        <v>43709</v>
      </c>
    </row>
    <row r="89" spans="1:14" s="155" customFormat="1" ht="12.75" customHeight="1">
      <c r="A89" s="331">
        <v>57</v>
      </c>
      <c r="B89" s="329">
        <v>43704</v>
      </c>
      <c r="C89" s="330" t="s">
        <v>527</v>
      </c>
      <c r="D89" s="331"/>
      <c r="E89" s="330" t="s">
        <v>84</v>
      </c>
      <c r="F89" s="332" t="s">
        <v>112</v>
      </c>
      <c r="G89" s="97">
        <v>1688.72</v>
      </c>
      <c r="H89" s="155" t="s">
        <v>528</v>
      </c>
      <c r="I89" s="156">
        <v>11</v>
      </c>
      <c r="L89" s="198">
        <v>43739</v>
      </c>
    </row>
    <row r="90" spans="1:14" s="155" customFormat="1" ht="12.75" customHeight="1">
      <c r="A90" s="331"/>
      <c r="B90" s="329"/>
      <c r="C90" s="330"/>
      <c r="D90" s="331"/>
      <c r="E90" s="330"/>
      <c r="F90" s="332"/>
      <c r="G90" s="97">
        <v>709.62</v>
      </c>
      <c r="H90" s="155" t="s">
        <v>529</v>
      </c>
      <c r="I90" s="156">
        <v>12</v>
      </c>
      <c r="J90" s="156"/>
      <c r="L90" s="198">
        <v>43739</v>
      </c>
      <c r="M90" s="50"/>
    </row>
    <row r="91" spans="1:14" s="155" customFormat="1" ht="12.75" customHeight="1">
      <c r="A91" s="152">
        <v>58</v>
      </c>
      <c r="B91" s="159">
        <v>43706</v>
      </c>
      <c r="C91" s="156" t="s">
        <v>531</v>
      </c>
      <c r="D91" s="161"/>
      <c r="E91" s="318" t="s">
        <v>120</v>
      </c>
      <c r="F91" s="155" t="s">
        <v>532</v>
      </c>
      <c r="G91" s="97">
        <v>238.1</v>
      </c>
      <c r="H91" s="155" t="s">
        <v>533</v>
      </c>
      <c r="I91" s="156">
        <v>14</v>
      </c>
      <c r="J91" s="156"/>
      <c r="L91" s="198">
        <v>43709</v>
      </c>
      <c r="M91" s="50"/>
    </row>
    <row r="92" spans="1:14" s="155" customFormat="1" ht="12.75" customHeight="1">
      <c r="A92" s="331">
        <v>59</v>
      </c>
      <c r="B92" s="329">
        <v>43707</v>
      </c>
      <c r="C92" s="330" t="s">
        <v>534</v>
      </c>
      <c r="D92" s="330"/>
      <c r="E92" s="330" t="s">
        <v>84</v>
      </c>
      <c r="F92" s="332" t="s">
        <v>150</v>
      </c>
      <c r="G92" s="97">
        <v>422.4</v>
      </c>
      <c r="H92" s="155" t="s">
        <v>535</v>
      </c>
      <c r="I92" s="156">
        <v>11</v>
      </c>
      <c r="J92" s="156"/>
      <c r="L92" s="198">
        <v>43709</v>
      </c>
      <c r="M92" s="50"/>
    </row>
    <row r="93" spans="1:14" s="155" customFormat="1" ht="12.75" customHeight="1">
      <c r="A93" s="331"/>
      <c r="B93" s="329"/>
      <c r="C93" s="330"/>
      <c r="D93" s="330"/>
      <c r="E93" s="330"/>
      <c r="F93" s="332"/>
      <c r="G93" s="97">
        <v>385</v>
      </c>
      <c r="H93" s="154" t="s">
        <v>536</v>
      </c>
      <c r="I93" s="156">
        <v>11</v>
      </c>
      <c r="J93" s="156"/>
      <c r="K93" s="153"/>
      <c r="L93" s="198">
        <v>43709</v>
      </c>
      <c r="M93" s="50"/>
    </row>
    <row r="94" spans="1:14" s="155" customFormat="1" ht="12.75" customHeight="1">
      <c r="A94" s="331"/>
      <c r="B94" s="329"/>
      <c r="C94" s="330"/>
      <c r="D94" s="330"/>
      <c r="E94" s="330"/>
      <c r="F94" s="332"/>
      <c r="G94" s="97">
        <v>275</v>
      </c>
      <c r="H94" s="154" t="s">
        <v>537</v>
      </c>
      <c r="I94" s="152">
        <v>11</v>
      </c>
      <c r="J94" s="156"/>
      <c r="K94" s="153"/>
      <c r="L94" s="198">
        <v>43709</v>
      </c>
      <c r="M94" s="50"/>
    </row>
    <row r="95" spans="1:14" s="155" customFormat="1" ht="12.75" customHeight="1">
      <c r="A95" s="331"/>
      <c r="B95" s="329"/>
      <c r="C95" s="330"/>
      <c r="D95" s="330"/>
      <c r="E95" s="330"/>
      <c r="F95" s="332"/>
      <c r="G95" s="97">
        <v>356.51</v>
      </c>
      <c r="H95" s="155" t="s">
        <v>538</v>
      </c>
      <c r="I95" s="152">
        <v>12</v>
      </c>
      <c r="J95" s="152"/>
      <c r="L95" s="198">
        <v>43709</v>
      </c>
    </row>
    <row r="96" spans="1:14" s="155" customFormat="1" ht="12.75" customHeight="1">
      <c r="A96" s="152">
        <v>60</v>
      </c>
      <c r="B96" s="159">
        <v>43707</v>
      </c>
      <c r="C96" s="156" t="s">
        <v>63</v>
      </c>
      <c r="D96" s="161" t="s">
        <v>567</v>
      </c>
      <c r="E96" s="318" t="s">
        <v>84</v>
      </c>
      <c r="F96" s="155" t="s">
        <v>116</v>
      </c>
      <c r="G96" s="97">
        <v>1258.3699999999999</v>
      </c>
      <c r="H96" s="155" t="s">
        <v>539</v>
      </c>
      <c r="I96" s="152">
        <v>13</v>
      </c>
      <c r="J96" s="152"/>
      <c r="L96" s="153"/>
    </row>
    <row r="97" spans="1:12" s="155" customFormat="1" ht="15">
      <c r="A97" s="152">
        <v>61</v>
      </c>
      <c r="B97" s="159">
        <v>43697</v>
      </c>
      <c r="C97" s="241" t="s">
        <v>63</v>
      </c>
      <c r="D97" s="161" t="s">
        <v>566</v>
      </c>
      <c r="E97" s="318" t="s">
        <v>84</v>
      </c>
      <c r="F97" s="155" t="s">
        <v>116</v>
      </c>
      <c r="G97" s="97">
        <v>2432.3200000000002</v>
      </c>
      <c r="H97" s="155" t="s">
        <v>543</v>
      </c>
      <c r="I97" s="152">
        <v>13</v>
      </c>
      <c r="J97" s="152"/>
      <c r="L97" s="153"/>
    </row>
    <row r="98" spans="1:12" s="155" customFormat="1">
      <c r="A98" s="240">
        <v>62</v>
      </c>
      <c r="B98" s="159">
        <v>43710</v>
      </c>
      <c r="C98" s="156" t="s">
        <v>544</v>
      </c>
      <c r="D98" s="161"/>
      <c r="E98" s="318" t="s">
        <v>245</v>
      </c>
      <c r="F98" s="155" t="s">
        <v>545</v>
      </c>
      <c r="G98" s="97">
        <v>1204.5</v>
      </c>
      <c r="H98" s="155" t="s">
        <v>546</v>
      </c>
      <c r="I98" s="152">
        <v>12</v>
      </c>
      <c r="J98" s="152"/>
      <c r="L98" s="198">
        <v>43709</v>
      </c>
    </row>
    <row r="99" spans="1:12" s="155" customFormat="1" ht="15">
      <c r="A99" s="152">
        <v>63</v>
      </c>
      <c r="B99" s="159">
        <v>43717</v>
      </c>
      <c r="C99" s="242" t="s">
        <v>559</v>
      </c>
      <c r="D99" t="s">
        <v>558</v>
      </c>
      <c r="E99" s="318" t="s">
        <v>390</v>
      </c>
      <c r="F99" s="155" t="s">
        <v>116</v>
      </c>
      <c r="G99" s="97">
        <v>248.17</v>
      </c>
      <c r="H99" s="155" t="s">
        <v>501</v>
      </c>
      <c r="I99" s="156">
        <v>14</v>
      </c>
      <c r="J99" s="152"/>
    </row>
    <row r="100" spans="1:12" s="155" customFormat="1">
      <c r="A100" s="152">
        <v>64</v>
      </c>
      <c r="B100" s="159">
        <v>43731</v>
      </c>
      <c r="C100" s="156" t="s">
        <v>584</v>
      </c>
      <c r="D100" s="161"/>
      <c r="E100" s="318" t="s">
        <v>120</v>
      </c>
      <c r="F100" s="155" t="s">
        <v>150</v>
      </c>
      <c r="G100" s="97">
        <v>2490.4</v>
      </c>
      <c r="H100" s="155" t="s">
        <v>593</v>
      </c>
      <c r="I100" s="156">
        <v>12</v>
      </c>
      <c r="J100" s="152"/>
      <c r="L100" s="198">
        <v>43739</v>
      </c>
    </row>
    <row r="101" spans="1:12" s="155" customFormat="1">
      <c r="A101" s="256">
        <v>65</v>
      </c>
      <c r="B101" s="257">
        <v>43731</v>
      </c>
      <c r="C101" s="156" t="s">
        <v>585</v>
      </c>
      <c r="D101" s="161"/>
      <c r="E101" s="318" t="s">
        <v>262</v>
      </c>
      <c r="F101" s="155" t="s">
        <v>586</v>
      </c>
      <c r="G101" s="97">
        <v>1107</v>
      </c>
      <c r="H101" s="155" t="s">
        <v>587</v>
      </c>
      <c r="I101" s="156">
        <v>12</v>
      </c>
      <c r="J101" s="152"/>
    </row>
    <row r="102" spans="1:12" s="155" customFormat="1">
      <c r="A102" s="152">
        <v>66</v>
      </c>
      <c r="B102" s="159">
        <v>43734</v>
      </c>
      <c r="C102" s="156" t="s">
        <v>589</v>
      </c>
      <c r="D102" s="161"/>
      <c r="E102" s="318" t="s">
        <v>120</v>
      </c>
      <c r="F102" s="155" t="s">
        <v>150</v>
      </c>
      <c r="G102" s="97">
        <v>94.88</v>
      </c>
      <c r="H102" s="155" t="s">
        <v>590</v>
      </c>
      <c r="I102" s="156">
        <v>12</v>
      </c>
      <c r="J102" s="152"/>
      <c r="L102" s="198">
        <v>43739</v>
      </c>
    </row>
    <row r="103" spans="1:12" s="155" customFormat="1">
      <c r="A103" s="258">
        <v>67</v>
      </c>
      <c r="B103" s="159">
        <v>43735</v>
      </c>
      <c r="C103" s="156" t="s">
        <v>591</v>
      </c>
      <c r="D103" s="161"/>
      <c r="E103" s="318" t="s">
        <v>84</v>
      </c>
      <c r="F103" s="155" t="s">
        <v>243</v>
      </c>
      <c r="G103" s="97">
        <v>66.010000000000005</v>
      </c>
      <c r="H103" s="155" t="s">
        <v>592</v>
      </c>
      <c r="I103" s="156">
        <v>11</v>
      </c>
      <c r="J103" s="152"/>
      <c r="L103" s="312">
        <v>43770</v>
      </c>
    </row>
    <row r="104" spans="1:12" s="155" customFormat="1">
      <c r="A104" s="331">
        <v>68</v>
      </c>
      <c r="B104" s="329">
        <v>43738</v>
      </c>
      <c r="C104" s="330" t="s">
        <v>594</v>
      </c>
      <c r="D104" s="331"/>
      <c r="E104" s="330" t="s">
        <v>84</v>
      </c>
      <c r="F104" s="332" t="s">
        <v>112</v>
      </c>
      <c r="G104" s="97">
        <v>2367.6799999999998</v>
      </c>
      <c r="H104" s="154" t="s">
        <v>595</v>
      </c>
      <c r="I104" s="156">
        <v>11</v>
      </c>
      <c r="J104" s="152"/>
      <c r="L104" s="312">
        <v>43770</v>
      </c>
    </row>
    <row r="105" spans="1:12" s="155" customFormat="1">
      <c r="A105" s="331"/>
      <c r="B105" s="329"/>
      <c r="C105" s="330"/>
      <c r="D105" s="331"/>
      <c r="E105" s="330"/>
      <c r="F105" s="332"/>
      <c r="G105" s="97">
        <v>352.54</v>
      </c>
      <c r="H105" s="154" t="s">
        <v>596</v>
      </c>
      <c r="I105" s="156">
        <v>12</v>
      </c>
      <c r="J105" s="152"/>
      <c r="L105" s="312">
        <v>43770</v>
      </c>
    </row>
    <row r="106" spans="1:12" s="155" customFormat="1">
      <c r="A106" s="331">
        <v>69</v>
      </c>
      <c r="B106" s="329">
        <v>43738</v>
      </c>
      <c r="C106" s="330" t="s">
        <v>597</v>
      </c>
      <c r="D106" s="331"/>
      <c r="E106" s="330" t="s">
        <v>84</v>
      </c>
      <c r="F106" s="332" t="s">
        <v>150</v>
      </c>
      <c r="G106" s="97">
        <v>475.2</v>
      </c>
      <c r="H106" s="155" t="s">
        <v>598</v>
      </c>
      <c r="I106" s="156">
        <v>11</v>
      </c>
      <c r="J106" s="152"/>
    </row>
    <row r="107" spans="1:12" s="155" customFormat="1">
      <c r="A107" s="331"/>
      <c r="B107" s="329"/>
      <c r="C107" s="330"/>
      <c r="D107" s="331"/>
      <c r="E107" s="330"/>
      <c r="F107" s="332"/>
      <c r="G107" s="97">
        <v>1012.18</v>
      </c>
      <c r="H107" s="154" t="s">
        <v>599</v>
      </c>
      <c r="I107" s="156">
        <v>11</v>
      </c>
      <c r="J107" s="152"/>
    </row>
    <row r="108" spans="1:12" s="155" customFormat="1">
      <c r="A108" s="331"/>
      <c r="B108" s="329"/>
      <c r="C108" s="330"/>
      <c r="D108" s="331"/>
      <c r="E108" s="330"/>
      <c r="F108" s="332"/>
      <c r="G108" s="97">
        <v>4129.49</v>
      </c>
      <c r="H108" s="154" t="s">
        <v>600</v>
      </c>
      <c r="I108" s="156">
        <v>12</v>
      </c>
      <c r="J108" s="152"/>
    </row>
    <row r="109" spans="1:12" s="155" customFormat="1">
      <c r="A109" s="331"/>
      <c r="B109" s="329"/>
      <c r="C109" s="330"/>
      <c r="D109" s="331"/>
      <c r="E109" s="330"/>
      <c r="F109" s="332"/>
      <c r="G109" s="97">
        <v>240</v>
      </c>
      <c r="H109" s="155" t="s">
        <v>601</v>
      </c>
      <c r="I109" s="156">
        <v>12</v>
      </c>
      <c r="J109" s="152"/>
    </row>
    <row r="110" spans="1:12" s="155" customFormat="1">
      <c r="A110" s="152">
        <v>70</v>
      </c>
      <c r="B110" s="159">
        <v>43749</v>
      </c>
      <c r="C110" s="156" t="s">
        <v>620</v>
      </c>
      <c r="D110" s="161"/>
      <c r="E110" s="318" t="s">
        <v>262</v>
      </c>
      <c r="F110" s="155" t="s">
        <v>621</v>
      </c>
      <c r="G110" s="97">
        <v>995.53</v>
      </c>
      <c r="H110" s="155" t="s">
        <v>622</v>
      </c>
      <c r="I110" s="263">
        <v>12</v>
      </c>
      <c r="J110" s="152"/>
      <c r="L110" s="198">
        <v>43739</v>
      </c>
    </row>
    <row r="111" spans="1:12" s="155" customFormat="1">
      <c r="A111" s="152">
        <v>71</v>
      </c>
      <c r="B111" s="159">
        <v>43755</v>
      </c>
      <c r="C111" s="156" t="s">
        <v>628</v>
      </c>
      <c r="D111" s="161"/>
      <c r="E111" s="318" t="s">
        <v>82</v>
      </c>
      <c r="F111" s="155" t="s">
        <v>150</v>
      </c>
      <c r="G111" s="97">
        <v>244.5</v>
      </c>
      <c r="H111" s="155" t="s">
        <v>629</v>
      </c>
      <c r="I111" s="156"/>
      <c r="J111" s="152"/>
    </row>
    <row r="112" spans="1:12" s="155" customFormat="1">
      <c r="A112" s="152">
        <v>72</v>
      </c>
      <c r="B112" s="159">
        <v>43767</v>
      </c>
      <c r="C112" s="156" t="s">
        <v>630</v>
      </c>
      <c r="D112" s="161"/>
      <c r="E112" s="318" t="s">
        <v>245</v>
      </c>
      <c r="F112" s="155" t="s">
        <v>112</v>
      </c>
      <c r="G112" s="97">
        <v>232</v>
      </c>
      <c r="H112" s="155" t="s">
        <v>631</v>
      </c>
      <c r="I112" s="156">
        <v>15</v>
      </c>
      <c r="J112" s="152"/>
      <c r="L112" s="312">
        <v>43770</v>
      </c>
    </row>
    <row r="113" spans="1:13" s="155" customFormat="1">
      <c r="A113" s="152">
        <v>73</v>
      </c>
      <c r="B113" s="159">
        <v>43767</v>
      </c>
      <c r="C113" s="152" t="s">
        <v>63</v>
      </c>
      <c r="D113" s="155" t="s">
        <v>670</v>
      </c>
      <c r="E113" s="319" t="s">
        <v>245</v>
      </c>
      <c r="F113" s="153" t="s">
        <v>632</v>
      </c>
      <c r="G113" s="97">
        <v>253.5</v>
      </c>
      <c r="H113" s="154" t="s">
        <v>633</v>
      </c>
      <c r="I113" s="156">
        <v>14</v>
      </c>
      <c r="J113" s="152"/>
      <c r="L113" s="312">
        <v>43770</v>
      </c>
    </row>
    <row r="114" spans="1:13" s="155" customFormat="1">
      <c r="A114" s="269">
        <v>74</v>
      </c>
      <c r="B114" s="159">
        <v>43767</v>
      </c>
      <c r="C114" s="156" t="s">
        <v>634</v>
      </c>
      <c r="D114" s="161"/>
      <c r="E114" s="318" t="s">
        <v>84</v>
      </c>
      <c r="F114" s="155" t="s">
        <v>243</v>
      </c>
      <c r="G114" s="97">
        <v>51.41</v>
      </c>
      <c r="H114" s="155" t="s">
        <v>635</v>
      </c>
      <c r="I114" s="156">
        <v>11</v>
      </c>
      <c r="J114" s="152"/>
      <c r="L114" s="312">
        <v>43800</v>
      </c>
    </row>
    <row r="115" spans="1:13" s="155" customFormat="1">
      <c r="A115" s="270">
        <v>75</v>
      </c>
      <c r="B115" s="271">
        <v>43767</v>
      </c>
      <c r="C115" s="270" t="s">
        <v>63</v>
      </c>
      <c r="D115" s="155" t="s">
        <v>640</v>
      </c>
      <c r="E115" s="318" t="s">
        <v>84</v>
      </c>
      <c r="F115" s="155" t="s">
        <v>116</v>
      </c>
      <c r="G115" s="97">
        <v>2212.56</v>
      </c>
      <c r="H115" s="155" t="s">
        <v>539</v>
      </c>
      <c r="I115" s="156">
        <v>13</v>
      </c>
      <c r="J115" s="152"/>
      <c r="L115" s="312">
        <v>43770</v>
      </c>
    </row>
    <row r="116" spans="1:13" s="155" customFormat="1">
      <c r="A116" s="277">
        <v>76</v>
      </c>
      <c r="B116" s="278">
        <v>43767</v>
      </c>
      <c r="C116" s="135" t="s">
        <v>636</v>
      </c>
      <c r="D116" s="279"/>
      <c r="E116" s="135" t="s">
        <v>84</v>
      </c>
      <c r="F116" s="171" t="s">
        <v>243</v>
      </c>
      <c r="G116" s="280">
        <v>15.7</v>
      </c>
      <c r="H116" s="171" t="s">
        <v>637</v>
      </c>
      <c r="I116" s="135">
        <v>11</v>
      </c>
      <c r="J116" s="277"/>
      <c r="K116" s="171"/>
      <c r="L116" s="171"/>
    </row>
    <row r="117" spans="1:13" s="155" customFormat="1">
      <c r="A117" s="270">
        <v>77</v>
      </c>
      <c r="B117" s="272">
        <v>43767</v>
      </c>
      <c r="C117" s="156" t="s">
        <v>638</v>
      </c>
      <c r="D117" s="161"/>
      <c r="E117" s="318" t="s">
        <v>84</v>
      </c>
      <c r="F117" s="155" t="s">
        <v>150</v>
      </c>
      <c r="G117" s="97">
        <v>792</v>
      </c>
      <c r="H117" s="155" t="s">
        <v>639</v>
      </c>
      <c r="I117" s="156">
        <v>12</v>
      </c>
      <c r="J117" s="152"/>
    </row>
    <row r="118" spans="1:13" s="155" customFormat="1">
      <c r="A118" s="284">
        <v>78</v>
      </c>
      <c r="B118" s="286">
        <v>43777</v>
      </c>
      <c r="C118" s="285" t="s">
        <v>654</v>
      </c>
      <c r="D118" s="287"/>
      <c r="E118" s="318" t="s">
        <v>120</v>
      </c>
      <c r="F118" s="155" t="s">
        <v>150</v>
      </c>
      <c r="G118" s="97">
        <v>2000.89</v>
      </c>
      <c r="H118" s="155" t="s">
        <v>655</v>
      </c>
      <c r="I118" s="285">
        <v>12</v>
      </c>
      <c r="J118" s="284"/>
      <c r="L118" s="312">
        <v>43800</v>
      </c>
    </row>
    <row r="119" spans="1:13" s="155" customFormat="1">
      <c r="A119" s="331">
        <v>79</v>
      </c>
      <c r="B119" s="329">
        <v>43780</v>
      </c>
      <c r="C119" s="330" t="s">
        <v>662</v>
      </c>
      <c r="D119" s="331"/>
      <c r="E119" s="330" t="s">
        <v>84</v>
      </c>
      <c r="F119" s="338" t="s">
        <v>112</v>
      </c>
      <c r="G119" s="97">
        <v>1112.6500000000001</v>
      </c>
      <c r="H119" s="154" t="s">
        <v>663</v>
      </c>
      <c r="I119" s="156">
        <v>11</v>
      </c>
      <c r="J119" s="152"/>
      <c r="L119" s="312">
        <v>43800</v>
      </c>
    </row>
    <row r="120" spans="1:13" s="155" customFormat="1">
      <c r="A120" s="331"/>
      <c r="B120" s="329"/>
      <c r="C120" s="330"/>
      <c r="D120" s="331"/>
      <c r="E120" s="330"/>
      <c r="F120" s="338"/>
      <c r="G120" s="97">
        <v>94.47</v>
      </c>
      <c r="H120" s="154" t="s">
        <v>664</v>
      </c>
      <c r="I120" s="156">
        <v>12</v>
      </c>
      <c r="J120" s="152"/>
      <c r="L120" s="312">
        <v>43800</v>
      </c>
    </row>
    <row r="121" spans="1:13" s="155" customFormat="1">
      <c r="A121" s="331"/>
      <c r="B121" s="329"/>
      <c r="C121" s="330"/>
      <c r="D121" s="331"/>
      <c r="E121" s="330"/>
      <c r="F121" s="338"/>
      <c r="G121" s="97">
        <v>303.98</v>
      </c>
      <c r="H121" s="30" t="s">
        <v>665</v>
      </c>
      <c r="I121" s="84">
        <v>11</v>
      </c>
      <c r="J121" s="152"/>
      <c r="L121" s="312">
        <v>43800</v>
      </c>
    </row>
    <row r="122" spans="1:13" s="155" customFormat="1">
      <c r="A122" s="331"/>
      <c r="B122" s="329"/>
      <c r="C122" s="330"/>
      <c r="D122" s="331"/>
      <c r="E122" s="330"/>
      <c r="F122" s="338"/>
      <c r="G122" s="97">
        <v>1010.02</v>
      </c>
      <c r="H122" s="39" t="s">
        <v>666</v>
      </c>
      <c r="I122" s="285">
        <v>12</v>
      </c>
      <c r="J122" s="152"/>
      <c r="L122" s="312">
        <v>43800</v>
      </c>
    </row>
    <row r="123" spans="1:13" s="155" customFormat="1" ht="25.5">
      <c r="A123" s="152">
        <v>80</v>
      </c>
      <c r="B123" s="159">
        <v>43780</v>
      </c>
      <c r="C123" s="156" t="s">
        <v>667</v>
      </c>
      <c r="D123" s="161"/>
      <c r="E123" s="318" t="s">
        <v>120</v>
      </c>
      <c r="F123" s="70" t="s">
        <v>668</v>
      </c>
      <c r="G123" s="97">
        <v>22003.89</v>
      </c>
      <c r="H123" s="288" t="s">
        <v>669</v>
      </c>
      <c r="I123" s="156">
        <v>15</v>
      </c>
      <c r="J123" s="152"/>
      <c r="L123" s="312">
        <v>43770</v>
      </c>
      <c r="M123" s="155" t="s">
        <v>736</v>
      </c>
    </row>
    <row r="124" spans="1:13" s="155" customFormat="1">
      <c r="A124" s="152">
        <v>81</v>
      </c>
      <c r="B124" s="159">
        <v>43788</v>
      </c>
      <c r="C124" s="156" t="s">
        <v>671</v>
      </c>
      <c r="D124" s="161"/>
      <c r="E124" s="318" t="s">
        <v>120</v>
      </c>
      <c r="F124" s="155" t="s">
        <v>672</v>
      </c>
      <c r="G124" s="97">
        <v>7.98</v>
      </c>
      <c r="H124" s="155" t="s">
        <v>673</v>
      </c>
      <c r="I124" s="156">
        <v>12</v>
      </c>
      <c r="J124" s="152"/>
      <c r="L124" s="312">
        <v>43800</v>
      </c>
    </row>
    <row r="125" spans="1:13" s="155" customFormat="1">
      <c r="A125" s="290">
        <v>82</v>
      </c>
      <c r="B125" s="291">
        <v>43796</v>
      </c>
      <c r="C125" s="156" t="s">
        <v>681</v>
      </c>
      <c r="D125" s="161"/>
      <c r="E125" s="318" t="s">
        <v>483</v>
      </c>
      <c r="F125" s="155" t="s">
        <v>682</v>
      </c>
      <c r="G125" s="97">
        <v>75.650000000000006</v>
      </c>
      <c r="H125" s="155" t="s">
        <v>683</v>
      </c>
      <c r="I125" s="156">
        <v>12</v>
      </c>
      <c r="J125" s="152"/>
      <c r="L125" s="312">
        <v>43800</v>
      </c>
    </row>
    <row r="126" spans="1:13" s="155" customFormat="1">
      <c r="A126" s="152">
        <v>83</v>
      </c>
      <c r="B126" s="159">
        <v>43803</v>
      </c>
      <c r="C126" s="156" t="s">
        <v>691</v>
      </c>
      <c r="D126" s="161"/>
      <c r="E126" s="318" t="s">
        <v>120</v>
      </c>
      <c r="F126" s="155" t="s">
        <v>150</v>
      </c>
      <c r="G126" s="97">
        <v>1923.94</v>
      </c>
      <c r="H126" s="155" t="s">
        <v>655</v>
      </c>
      <c r="I126" s="156">
        <v>12</v>
      </c>
      <c r="J126" s="152"/>
      <c r="L126" s="312">
        <v>43800</v>
      </c>
    </row>
    <row r="127" spans="1:13" s="155" customFormat="1">
      <c r="A127" s="331">
        <v>84</v>
      </c>
      <c r="B127" s="329">
        <v>43815</v>
      </c>
      <c r="C127" s="330" t="s">
        <v>706</v>
      </c>
      <c r="D127" s="331"/>
      <c r="E127" s="330" t="s">
        <v>483</v>
      </c>
      <c r="F127" s="332" t="s">
        <v>112</v>
      </c>
      <c r="G127" s="97">
        <v>668.55</v>
      </c>
      <c r="H127" s="154" t="s">
        <v>708</v>
      </c>
      <c r="I127" s="156">
        <v>11</v>
      </c>
      <c r="J127" s="152"/>
    </row>
    <row r="128" spans="1:13" s="155" customFormat="1">
      <c r="A128" s="331"/>
      <c r="B128" s="329"/>
      <c r="C128" s="330"/>
      <c r="D128" s="331"/>
      <c r="E128" s="330"/>
      <c r="F128" s="332"/>
      <c r="G128" s="97">
        <v>357.54</v>
      </c>
      <c r="H128" s="154" t="s">
        <v>709</v>
      </c>
      <c r="I128" s="293">
        <v>12</v>
      </c>
      <c r="J128" s="292"/>
    </row>
    <row r="129" spans="1:12" s="155" customFormat="1">
      <c r="A129" s="331"/>
      <c r="B129" s="329"/>
      <c r="C129" s="330"/>
      <c r="D129" s="331"/>
      <c r="E129" s="330"/>
      <c r="F129" s="332"/>
      <c r="G129" s="97">
        <v>419.38</v>
      </c>
      <c r="H129" s="155" t="s">
        <v>666</v>
      </c>
      <c r="I129" s="293">
        <v>12</v>
      </c>
      <c r="J129" s="292"/>
    </row>
    <row r="130" spans="1:12" s="155" customFormat="1">
      <c r="A130" s="331">
        <v>85</v>
      </c>
      <c r="B130" s="329">
        <v>43815</v>
      </c>
      <c r="C130" s="330" t="s">
        <v>707</v>
      </c>
      <c r="D130" s="161"/>
      <c r="E130" s="330" t="s">
        <v>483</v>
      </c>
      <c r="F130" s="332" t="s">
        <v>150</v>
      </c>
      <c r="G130" s="97">
        <v>1254</v>
      </c>
      <c r="H130" s="154" t="s">
        <v>711</v>
      </c>
      <c r="I130" s="156">
        <v>11</v>
      </c>
      <c r="J130" s="152"/>
    </row>
    <row r="131" spans="1:12" s="155" customFormat="1">
      <c r="A131" s="331"/>
      <c r="B131" s="329"/>
      <c r="C131" s="330"/>
      <c r="D131" s="161"/>
      <c r="E131" s="330"/>
      <c r="F131" s="332"/>
      <c r="G131" s="97">
        <v>378.4</v>
      </c>
      <c r="H131" s="154" t="s">
        <v>710</v>
      </c>
      <c r="I131" s="156">
        <v>11</v>
      </c>
      <c r="J131" s="152"/>
    </row>
    <row r="132" spans="1:12" s="155" customFormat="1">
      <c r="A132" s="331"/>
      <c r="B132" s="329"/>
      <c r="C132" s="330"/>
      <c r="D132" s="161"/>
      <c r="E132" s="330"/>
      <c r="F132" s="332"/>
      <c r="G132" s="97">
        <v>476.4</v>
      </c>
      <c r="H132" s="154" t="s">
        <v>712</v>
      </c>
      <c r="I132" s="156">
        <v>12</v>
      </c>
      <c r="J132" s="152"/>
    </row>
    <row r="133" spans="1:12" s="155" customFormat="1">
      <c r="A133" s="300">
        <v>86</v>
      </c>
      <c r="B133" s="298">
        <v>43817</v>
      </c>
      <c r="C133" s="297" t="s">
        <v>63</v>
      </c>
      <c r="D133" s="299" t="s">
        <v>713</v>
      </c>
      <c r="E133" s="318" t="s">
        <v>245</v>
      </c>
      <c r="F133" s="155" t="s">
        <v>116</v>
      </c>
      <c r="G133" s="97">
        <v>1309.21</v>
      </c>
      <c r="H133" s="155" t="s">
        <v>714</v>
      </c>
      <c r="I133" s="297">
        <v>13</v>
      </c>
      <c r="J133" s="152"/>
    </row>
    <row r="134" spans="1:12" s="155" customFormat="1">
      <c r="A134" s="296">
        <v>87</v>
      </c>
      <c r="B134" s="294">
        <v>43836</v>
      </c>
      <c r="C134" s="293" t="s">
        <v>742</v>
      </c>
      <c r="D134" s="295"/>
      <c r="E134" s="318" t="s">
        <v>120</v>
      </c>
      <c r="F134" s="155" t="s">
        <v>150</v>
      </c>
      <c r="G134" s="97">
        <v>5077.0200000000004</v>
      </c>
      <c r="H134" s="155" t="s">
        <v>715</v>
      </c>
      <c r="I134" s="293">
        <v>12</v>
      </c>
      <c r="J134" s="292"/>
      <c r="L134" s="312">
        <v>43800</v>
      </c>
    </row>
    <row r="135" spans="1:12" s="155" customFormat="1">
      <c r="A135" s="306">
        <v>88</v>
      </c>
      <c r="B135" s="294">
        <v>43823</v>
      </c>
      <c r="C135" s="293" t="s">
        <v>638</v>
      </c>
      <c r="D135" s="295"/>
      <c r="E135" s="318" t="s">
        <v>84</v>
      </c>
      <c r="F135" s="155" t="s">
        <v>150</v>
      </c>
      <c r="G135" s="97">
        <v>792</v>
      </c>
      <c r="H135" s="154" t="s">
        <v>711</v>
      </c>
      <c r="I135" s="303">
        <v>11</v>
      </c>
      <c r="J135" s="292"/>
    </row>
    <row r="136" spans="1:12" s="155" customFormat="1">
      <c r="A136" s="306">
        <v>89</v>
      </c>
      <c r="B136" s="304">
        <v>43823</v>
      </c>
      <c r="C136" s="303" t="s">
        <v>721</v>
      </c>
      <c r="D136" s="305"/>
      <c r="E136" s="318" t="s">
        <v>390</v>
      </c>
      <c r="F136" s="155" t="s">
        <v>85</v>
      </c>
      <c r="G136" s="97">
        <v>146.88999999999999</v>
      </c>
      <c r="H136" s="155" t="s">
        <v>720</v>
      </c>
      <c r="I136" s="303">
        <v>12</v>
      </c>
      <c r="J136" s="302"/>
      <c r="L136" s="312"/>
    </row>
    <row r="137" spans="1:12" s="155" customFormat="1">
      <c r="A137" s="306">
        <v>90</v>
      </c>
      <c r="B137" s="304">
        <v>43794</v>
      </c>
      <c r="C137" s="303" t="s">
        <v>722</v>
      </c>
      <c r="D137" s="305"/>
      <c r="E137" s="318" t="s">
        <v>390</v>
      </c>
      <c r="F137" s="155" t="s">
        <v>85</v>
      </c>
      <c r="G137" s="97">
        <v>146.88999999999999</v>
      </c>
      <c r="H137" s="155" t="s">
        <v>723</v>
      </c>
      <c r="I137" s="303">
        <v>12</v>
      </c>
      <c r="J137" s="302"/>
      <c r="L137" s="312">
        <v>43800</v>
      </c>
    </row>
    <row r="138" spans="1:12" s="155" customFormat="1">
      <c r="A138" s="327">
        <v>91</v>
      </c>
      <c r="B138" s="329">
        <v>43838</v>
      </c>
      <c r="C138" s="330" t="s">
        <v>743</v>
      </c>
      <c r="D138" s="331"/>
      <c r="E138" s="330" t="s">
        <v>483</v>
      </c>
      <c r="F138" s="332" t="s">
        <v>150</v>
      </c>
      <c r="G138" s="97">
        <v>855.8</v>
      </c>
      <c r="H138" s="154" t="s">
        <v>746</v>
      </c>
      <c r="I138" s="303">
        <v>11</v>
      </c>
      <c r="J138" s="302"/>
    </row>
    <row r="139" spans="1:12" s="155" customFormat="1">
      <c r="A139" s="327"/>
      <c r="B139" s="329"/>
      <c r="C139" s="330"/>
      <c r="D139" s="331"/>
      <c r="E139" s="330"/>
      <c r="F139" s="332"/>
      <c r="G139" s="97">
        <v>673.2</v>
      </c>
      <c r="H139" s="154" t="s">
        <v>747</v>
      </c>
      <c r="I139" s="318">
        <v>11</v>
      </c>
      <c r="J139" s="319"/>
    </row>
    <row r="140" spans="1:12" s="155" customFormat="1">
      <c r="A140" s="327"/>
      <c r="B140" s="329"/>
      <c r="C140" s="330"/>
      <c r="D140" s="331"/>
      <c r="E140" s="330"/>
      <c r="F140" s="332"/>
      <c r="G140" s="97">
        <v>486.64</v>
      </c>
      <c r="H140" s="154" t="s">
        <v>748</v>
      </c>
      <c r="I140" s="303">
        <v>11</v>
      </c>
      <c r="J140" s="302"/>
    </row>
    <row r="141" spans="1:12" s="155" customFormat="1">
      <c r="A141" s="327">
        <v>92</v>
      </c>
      <c r="B141" s="329">
        <v>43838</v>
      </c>
      <c r="C141" s="330" t="s">
        <v>744</v>
      </c>
      <c r="D141" s="331"/>
      <c r="E141" s="330" t="s">
        <v>483</v>
      </c>
      <c r="F141" s="332" t="s">
        <v>112</v>
      </c>
      <c r="G141" s="97">
        <v>491.82</v>
      </c>
      <c r="H141" s="154" t="s">
        <v>749</v>
      </c>
      <c r="I141" s="303">
        <v>11</v>
      </c>
      <c r="J141" s="302"/>
    </row>
    <row r="142" spans="1:12" s="155" customFormat="1">
      <c r="A142" s="327"/>
      <c r="B142" s="329"/>
      <c r="C142" s="330"/>
      <c r="D142" s="331"/>
      <c r="E142" s="330"/>
      <c r="F142" s="332"/>
      <c r="G142" s="97">
        <v>10.51</v>
      </c>
      <c r="H142" s="154" t="s">
        <v>750</v>
      </c>
      <c r="I142" s="318">
        <v>11</v>
      </c>
      <c r="J142" s="319"/>
    </row>
    <row r="143" spans="1:12" s="155" customFormat="1">
      <c r="A143" s="321"/>
      <c r="B143" s="320">
        <v>43838</v>
      </c>
      <c r="C143" s="318" t="s">
        <v>745</v>
      </c>
      <c r="D143" s="305"/>
      <c r="E143" s="318" t="s">
        <v>483</v>
      </c>
      <c r="F143" s="155" t="s">
        <v>88</v>
      </c>
      <c r="G143" s="97">
        <v>3488.93</v>
      </c>
      <c r="H143" s="155" t="s">
        <v>751</v>
      </c>
      <c r="I143" s="303">
        <v>11</v>
      </c>
      <c r="J143" s="302"/>
    </row>
    <row r="144" spans="1:12" s="155" customFormat="1">
      <c r="A144" s="327">
        <v>93</v>
      </c>
      <c r="B144" s="329">
        <v>43858</v>
      </c>
      <c r="C144" s="330" t="s">
        <v>755</v>
      </c>
      <c r="D144" s="331"/>
      <c r="E144" s="330" t="s">
        <v>483</v>
      </c>
      <c r="F144" s="332" t="s">
        <v>150</v>
      </c>
      <c r="G144" s="97">
        <v>6012.23</v>
      </c>
      <c r="H144" s="154" t="s">
        <v>758</v>
      </c>
      <c r="I144" s="325">
        <v>11</v>
      </c>
      <c r="J144" s="326"/>
    </row>
    <row r="145" spans="1:13" s="155" customFormat="1">
      <c r="A145" s="328"/>
      <c r="B145" s="329"/>
      <c r="C145" s="330"/>
      <c r="D145" s="331"/>
      <c r="E145" s="330"/>
      <c r="F145" s="332"/>
      <c r="G145" s="97">
        <v>320</v>
      </c>
      <c r="H145" s="154" t="s">
        <v>759</v>
      </c>
      <c r="I145" s="325">
        <v>11</v>
      </c>
      <c r="J145" s="326"/>
    </row>
    <row r="146" spans="1:13" s="39" customFormat="1">
      <c r="A146" s="327">
        <v>94</v>
      </c>
      <c r="B146" s="329">
        <v>43858</v>
      </c>
      <c r="C146" s="330" t="s">
        <v>754</v>
      </c>
      <c r="D146" s="331"/>
      <c r="E146" s="330" t="s">
        <v>245</v>
      </c>
      <c r="F146" s="332" t="s">
        <v>112</v>
      </c>
      <c r="G146" s="97">
        <v>1298.5147999999999</v>
      </c>
      <c r="H146" s="154" t="s">
        <v>756</v>
      </c>
      <c r="I146" s="325">
        <v>11</v>
      </c>
      <c r="J146" s="98"/>
      <c r="K146" s="106"/>
      <c r="L146" s="106"/>
    </row>
    <row r="147" spans="1:13" s="39" customFormat="1" ht="25.5">
      <c r="A147" s="328"/>
      <c r="B147" s="329"/>
      <c r="C147" s="330"/>
      <c r="D147" s="331"/>
      <c r="E147" s="330"/>
      <c r="F147" s="332"/>
      <c r="G147" s="97">
        <v>1698.35</v>
      </c>
      <c r="H147" s="154" t="s">
        <v>757</v>
      </c>
      <c r="I147" s="325">
        <v>11</v>
      </c>
      <c r="J147" s="98"/>
      <c r="K147" s="106"/>
      <c r="L147" s="106"/>
    </row>
    <row r="148" spans="1:13" s="39" customFormat="1" ht="15">
      <c r="A148" s="151"/>
      <c r="B148" s="100"/>
      <c r="C148" s="107"/>
      <c r="D148" s="95" t="s">
        <v>718</v>
      </c>
      <c r="E148" s="322">
        <v>1026</v>
      </c>
      <c r="F148" s="104"/>
      <c r="I148" s="106"/>
      <c r="J148" s="98"/>
    </row>
    <row r="149" spans="1:13" s="39" customFormat="1" ht="15">
      <c r="A149" s="151"/>
      <c r="D149" s="95" t="s">
        <v>716</v>
      </c>
      <c r="E149" s="322">
        <v>2015.64</v>
      </c>
      <c r="F149" s="27"/>
      <c r="J149" s="102"/>
    </row>
    <row r="150" spans="1:13" s="39" customFormat="1" ht="15">
      <c r="A150" s="26"/>
      <c r="B150" s="98"/>
      <c r="D150" s="95" t="s">
        <v>717</v>
      </c>
      <c r="E150" s="323">
        <v>6527.7</v>
      </c>
      <c r="F150" s="104"/>
      <c r="J150" s="50"/>
    </row>
    <row r="151" spans="1:13" s="39" customFormat="1" ht="15">
      <c r="A151" s="26"/>
      <c r="B151" s="98"/>
      <c r="D151" s="95" t="s">
        <v>719</v>
      </c>
      <c r="E151" s="322">
        <v>3488.93</v>
      </c>
      <c r="F151" s="104"/>
      <c r="J151" s="50"/>
    </row>
    <row r="152" spans="1:13" s="39" customFormat="1">
      <c r="A152" s="26"/>
      <c r="B152" s="98"/>
      <c r="D152" s="149" t="s">
        <v>89</v>
      </c>
      <c r="E152" s="324">
        <v>1500</v>
      </c>
      <c r="F152" s="27"/>
      <c r="G152" s="104"/>
      <c r="H152" s="106"/>
      <c r="J152" s="50"/>
      <c r="K152" s="85"/>
    </row>
    <row r="153" spans="1:13" s="39" customFormat="1">
      <c r="A153" s="26"/>
      <c r="B153" s="98"/>
      <c r="D153" s="149" t="s">
        <v>90</v>
      </c>
      <c r="E153" s="324">
        <v>11000</v>
      </c>
      <c r="F153" s="136" t="s">
        <v>91</v>
      </c>
      <c r="G153" s="104"/>
      <c r="H153" s="106"/>
      <c r="J153" s="50"/>
      <c r="K153" s="85"/>
      <c r="M153" s="50"/>
    </row>
    <row r="154" spans="1:13" s="39" customFormat="1">
      <c r="A154" s="26"/>
      <c r="B154" s="51"/>
      <c r="D154" s="301"/>
      <c r="E154" s="199"/>
      <c r="F154" s="27"/>
      <c r="G154" s="104"/>
      <c r="J154" s="85"/>
      <c r="K154" s="85"/>
      <c r="M154" s="50"/>
    </row>
    <row r="155" spans="1:13" s="39" customFormat="1">
      <c r="A155" s="26"/>
      <c r="B155" s="51"/>
      <c r="D155" s="301"/>
      <c r="E155" s="199">
        <f>SUM(E147:E153)</f>
        <v>25558.27</v>
      </c>
      <c r="F155" s="27"/>
      <c r="G155" s="104"/>
      <c r="J155" s="85"/>
      <c r="K155" s="85"/>
      <c r="M155" s="50"/>
    </row>
    <row r="156" spans="1:13" s="39" customFormat="1">
      <c r="A156" s="26"/>
      <c r="B156" s="51"/>
      <c r="E156" s="318"/>
      <c r="G156" s="104"/>
      <c r="J156" s="85"/>
      <c r="M156" s="50"/>
    </row>
    <row r="157" spans="1:13" s="39" customFormat="1">
      <c r="A157" s="26"/>
      <c r="B157" s="51"/>
      <c r="E157" s="318"/>
      <c r="G157" s="104"/>
      <c r="J157" s="85"/>
      <c r="M157" s="50"/>
    </row>
    <row r="158" spans="1:13" s="39" customFormat="1">
      <c r="A158" s="26"/>
      <c r="B158" s="51"/>
      <c r="E158" s="318"/>
      <c r="F158" s="27"/>
      <c r="G158" s="104"/>
      <c r="J158" s="50"/>
      <c r="M158" s="50"/>
    </row>
    <row r="159" spans="1:13" s="39" customFormat="1">
      <c r="A159" s="26"/>
      <c r="B159" s="51"/>
      <c r="E159" s="84"/>
      <c r="F159" s="27"/>
      <c r="J159" s="50"/>
      <c r="M159" s="50"/>
    </row>
    <row r="160" spans="1:13" s="39" customFormat="1">
      <c r="A160" s="26"/>
      <c r="B160" s="51"/>
      <c r="C160" s="28"/>
      <c r="D160" s="40"/>
      <c r="E160" s="84"/>
      <c r="F160" s="27"/>
      <c r="J160" s="50"/>
      <c r="M160" s="50"/>
    </row>
    <row r="161" spans="1:18" s="39" customFormat="1">
      <c r="A161" s="26"/>
      <c r="B161" s="59"/>
      <c r="C161" s="27"/>
      <c r="D161" s="27"/>
      <c r="E161" s="318"/>
      <c r="F161" s="28"/>
      <c r="G161" s="40"/>
      <c r="H161" s="30"/>
      <c r="I161" s="284"/>
      <c r="J161" s="50"/>
      <c r="M161" s="50"/>
    </row>
    <row r="162" spans="1:18" s="39" customFormat="1">
      <c r="A162" s="26"/>
      <c r="B162" s="59"/>
      <c r="C162" s="27"/>
      <c r="D162" s="27"/>
      <c r="E162" s="318"/>
      <c r="G162" s="40"/>
      <c r="H162" s="70"/>
      <c r="I162" s="51"/>
      <c r="J162" s="104"/>
      <c r="K162" s="30"/>
      <c r="L162" s="30"/>
      <c r="M162" s="50"/>
    </row>
    <row r="163" spans="1:18" s="39" customFormat="1">
      <c r="A163" s="26"/>
      <c r="B163" s="59"/>
      <c r="C163" s="27"/>
      <c r="D163" s="27"/>
      <c r="E163" s="319"/>
      <c r="G163" s="40"/>
      <c r="H163" s="30"/>
      <c r="I163" s="27"/>
      <c r="J163" s="98"/>
      <c r="K163" s="28"/>
      <c r="L163" s="28"/>
      <c r="M163" s="50"/>
      <c r="N163" s="13"/>
      <c r="O163" s="13"/>
      <c r="R163" s="13"/>
    </row>
    <row r="164" spans="1:18">
      <c r="A164" s="26"/>
      <c r="B164" s="59"/>
      <c r="C164" s="27"/>
      <c r="D164" s="27"/>
      <c r="E164" s="319"/>
      <c r="F164" s="39"/>
      <c r="G164" s="40"/>
      <c r="H164" s="70"/>
      <c r="I164" s="51"/>
      <c r="J164" s="104"/>
      <c r="K164" s="28"/>
      <c r="L164" s="28"/>
    </row>
    <row r="165" spans="1:18">
      <c r="A165" s="26"/>
      <c r="B165" s="59"/>
      <c r="C165" s="27"/>
      <c r="D165" s="27"/>
      <c r="E165" s="319"/>
      <c r="F165" s="39"/>
      <c r="G165" s="40"/>
      <c r="H165" s="39"/>
      <c r="I165" s="51"/>
      <c r="J165" s="98"/>
      <c r="K165" s="28"/>
      <c r="L165" s="28"/>
    </row>
    <row r="166" spans="1:18">
      <c r="A166" s="26"/>
      <c r="B166" s="27"/>
      <c r="C166" s="27"/>
      <c r="D166" s="27"/>
      <c r="E166" s="319"/>
      <c r="F166" s="39"/>
      <c r="G166" s="39"/>
      <c r="H166" s="39"/>
      <c r="I166" s="39"/>
      <c r="J166" s="98"/>
      <c r="K166" s="28"/>
      <c r="L166" s="28"/>
    </row>
    <row r="167" spans="1:18">
      <c r="A167" s="26"/>
      <c r="B167" s="27"/>
      <c r="C167" s="27"/>
      <c r="D167" s="27"/>
      <c r="E167" s="319"/>
      <c r="F167" s="39"/>
      <c r="G167" s="39"/>
      <c r="H167" s="39"/>
      <c r="I167" s="39"/>
      <c r="J167" s="106"/>
      <c r="K167" s="28"/>
      <c r="L167" s="28"/>
    </row>
    <row r="168" spans="1:18">
      <c r="A168" s="26"/>
      <c r="B168" s="27"/>
      <c r="C168" s="27"/>
      <c r="D168" s="27"/>
      <c r="E168" s="319"/>
      <c r="F168" s="39"/>
      <c r="G168" s="39"/>
      <c r="H168" s="39"/>
      <c r="I168" s="39"/>
      <c r="J168" s="106"/>
      <c r="K168" s="28"/>
      <c r="L168" s="28"/>
    </row>
    <row r="169" spans="1:18">
      <c r="A169" s="26"/>
      <c r="B169" s="27"/>
      <c r="C169" s="27"/>
      <c r="D169" s="27"/>
      <c r="E169" s="319"/>
      <c r="F169" s="28"/>
      <c r="G169" s="40"/>
      <c r="H169" s="30"/>
      <c r="I169" s="27"/>
      <c r="J169" s="106"/>
      <c r="K169" s="28"/>
      <c r="L169" s="28"/>
    </row>
    <row r="170" spans="1:18">
      <c r="A170" s="26"/>
      <c r="B170" s="27"/>
      <c r="C170" s="27"/>
      <c r="D170" s="27"/>
      <c r="E170" s="319"/>
      <c r="F170" s="28"/>
      <c r="G170" s="40"/>
      <c r="H170" s="30"/>
      <c r="I170" s="27"/>
      <c r="J170" s="104"/>
      <c r="K170" s="28"/>
      <c r="L170" s="28"/>
    </row>
    <row r="171" spans="1:18">
      <c r="A171" s="26"/>
      <c r="B171" s="27"/>
      <c r="C171" s="27"/>
      <c r="D171" s="27"/>
      <c r="E171" s="319"/>
      <c r="F171" s="81"/>
      <c r="G171" s="82"/>
      <c r="H171" s="150"/>
      <c r="I171" s="27"/>
      <c r="J171" s="104"/>
      <c r="K171" s="28"/>
      <c r="L171" s="28"/>
    </row>
    <row r="172" spans="1:18">
      <c r="A172" s="26"/>
      <c r="B172" s="27"/>
      <c r="C172" s="27"/>
      <c r="D172" s="27"/>
      <c r="E172" s="319"/>
      <c r="F172" s="81"/>
      <c r="G172" s="82"/>
      <c r="H172" s="83"/>
      <c r="I172" s="27"/>
      <c r="J172" s="104"/>
      <c r="K172" s="28"/>
      <c r="L172" s="28"/>
    </row>
    <row r="173" spans="1:18">
      <c r="A173" s="26"/>
      <c r="B173" s="27"/>
      <c r="C173" s="27"/>
      <c r="D173" s="27"/>
      <c r="E173" s="319"/>
      <c r="F173" s="81"/>
      <c r="G173" s="82"/>
      <c r="H173" s="83"/>
      <c r="I173" s="27"/>
      <c r="J173" s="104"/>
      <c r="K173" s="28"/>
      <c r="L173" s="28"/>
    </row>
    <row r="174" spans="1:18">
      <c r="A174" s="26"/>
      <c r="B174" s="27"/>
      <c r="C174" s="27"/>
      <c r="D174" s="27"/>
      <c r="E174" s="319"/>
      <c r="F174" s="39"/>
      <c r="G174" s="40"/>
      <c r="H174" s="39"/>
      <c r="I174" s="51"/>
      <c r="J174" s="104"/>
      <c r="K174" s="28"/>
      <c r="L174" s="28"/>
    </row>
    <row r="175" spans="1:18">
      <c r="A175" s="26"/>
      <c r="B175" s="27"/>
      <c r="C175" s="27"/>
      <c r="D175" s="27"/>
      <c r="E175" s="319"/>
      <c r="F175" s="28"/>
      <c r="G175" s="40"/>
      <c r="H175" s="30"/>
      <c r="I175" s="27"/>
      <c r="J175" s="98"/>
      <c r="K175" s="28"/>
      <c r="L175" s="28"/>
    </row>
    <row r="176" spans="1:18">
      <c r="A176" s="26"/>
      <c r="B176" s="27"/>
      <c r="C176" s="27"/>
      <c r="D176" s="27"/>
      <c r="E176" s="319"/>
      <c r="F176" s="28"/>
      <c r="G176" s="40"/>
      <c r="H176" s="30"/>
      <c r="I176" s="27"/>
      <c r="J176" s="104"/>
      <c r="K176" s="28"/>
      <c r="L176" s="28"/>
    </row>
    <row r="177" spans="1:12">
      <c r="A177" s="26"/>
      <c r="B177" s="27"/>
      <c r="C177" s="27"/>
      <c r="D177" s="27"/>
      <c r="E177" s="319"/>
      <c r="F177" s="28"/>
      <c r="G177" s="40"/>
      <c r="H177" s="30"/>
      <c r="I177" s="27"/>
      <c r="J177" s="104"/>
      <c r="K177" s="28"/>
      <c r="L177" s="28"/>
    </row>
    <row r="178" spans="1:12">
      <c r="A178" s="26"/>
      <c r="B178" s="27"/>
      <c r="C178" s="27"/>
      <c r="D178" s="27"/>
      <c r="E178" s="319"/>
      <c r="F178" s="28"/>
      <c r="G178" s="40"/>
      <c r="H178" s="30"/>
      <c r="I178" s="27"/>
      <c r="J178" s="104"/>
      <c r="K178" s="28"/>
      <c r="L178" s="28"/>
    </row>
    <row r="179" spans="1:12">
      <c r="A179" s="26"/>
      <c r="B179" s="27"/>
      <c r="C179" s="27"/>
      <c r="D179" s="27"/>
      <c r="E179" s="319"/>
      <c r="F179" s="28"/>
      <c r="G179" s="40"/>
      <c r="H179" s="30"/>
      <c r="I179" s="27"/>
      <c r="J179" s="104"/>
      <c r="K179" s="28"/>
      <c r="L179" s="28"/>
    </row>
    <row r="180" spans="1:12">
      <c r="A180" s="26"/>
      <c r="B180" s="27"/>
      <c r="C180" s="27"/>
      <c r="D180" s="27"/>
      <c r="E180" s="319"/>
      <c r="F180" s="28"/>
      <c r="G180" s="40"/>
      <c r="H180" s="30"/>
      <c r="I180" s="27"/>
      <c r="J180" s="104"/>
      <c r="K180" s="28"/>
      <c r="L180" s="28"/>
    </row>
    <row r="181" spans="1:12">
      <c r="A181" s="26"/>
      <c r="B181" s="27"/>
      <c r="C181" s="27"/>
      <c r="D181" s="27"/>
      <c r="E181" s="319"/>
      <c r="F181" s="28"/>
      <c r="G181" s="40"/>
      <c r="H181" s="30"/>
      <c r="I181" s="27"/>
      <c r="J181" s="104"/>
      <c r="K181" s="28"/>
      <c r="L181" s="28"/>
    </row>
    <row r="182" spans="1:12">
      <c r="A182" s="26"/>
      <c r="B182" s="27"/>
      <c r="C182" s="27"/>
      <c r="D182" s="27"/>
      <c r="E182" s="319"/>
      <c r="F182" s="28"/>
      <c r="G182" s="40"/>
      <c r="H182" s="30"/>
      <c r="I182" s="27"/>
      <c r="J182" s="104"/>
      <c r="K182" s="28"/>
      <c r="L182" s="28"/>
    </row>
    <row r="183" spans="1:12">
      <c r="A183" s="26"/>
      <c r="B183" s="27"/>
      <c r="C183" s="27"/>
      <c r="D183" s="27"/>
      <c r="E183" s="319"/>
      <c r="F183" s="28"/>
      <c r="G183" s="40"/>
      <c r="H183" s="30"/>
      <c r="I183" s="27"/>
      <c r="J183" s="104"/>
      <c r="K183" s="28"/>
      <c r="L183" s="28"/>
    </row>
    <row r="184" spans="1:12">
      <c r="A184" s="26"/>
      <c r="B184" s="27"/>
      <c r="C184" s="27"/>
      <c r="D184" s="27"/>
      <c r="E184" s="319"/>
      <c r="F184" s="28"/>
      <c r="G184" s="40"/>
      <c r="H184" s="30"/>
      <c r="I184" s="27"/>
      <c r="J184" s="104"/>
      <c r="K184" s="28"/>
      <c r="L184" s="28"/>
    </row>
    <row r="185" spans="1:12">
      <c r="A185" s="26"/>
      <c r="B185" s="27"/>
      <c r="C185" s="27"/>
      <c r="D185" s="27"/>
      <c r="E185" s="319"/>
      <c r="F185" s="28"/>
      <c r="G185" s="40"/>
      <c r="H185" s="30"/>
      <c r="I185" s="27"/>
      <c r="J185" s="104"/>
      <c r="K185" s="28"/>
      <c r="L185" s="28"/>
    </row>
    <row r="186" spans="1:12">
      <c r="A186" s="26"/>
      <c r="B186" s="27"/>
      <c r="C186" s="27"/>
      <c r="D186" s="27"/>
      <c r="E186" s="319"/>
      <c r="F186" s="28"/>
      <c r="G186" s="40"/>
      <c r="H186" s="30"/>
      <c r="I186" s="27"/>
      <c r="J186" s="104"/>
      <c r="K186" s="28"/>
      <c r="L186" s="28"/>
    </row>
    <row r="187" spans="1:12">
      <c r="A187" s="26"/>
      <c r="B187" s="27"/>
      <c r="C187" s="27"/>
      <c r="D187" s="27"/>
      <c r="E187" s="319"/>
      <c r="F187" s="28"/>
      <c r="G187" s="40"/>
      <c r="H187" s="30"/>
      <c r="I187" s="27"/>
      <c r="J187" s="104"/>
      <c r="K187" s="28"/>
      <c r="L187" s="28"/>
    </row>
    <row r="188" spans="1:12">
      <c r="A188" s="26"/>
      <c r="B188" s="27"/>
      <c r="C188" s="27"/>
      <c r="D188" s="27"/>
      <c r="E188" s="319"/>
      <c r="F188" s="28"/>
      <c r="G188" s="40"/>
      <c r="H188" s="30"/>
      <c r="I188" s="27"/>
      <c r="J188" s="104"/>
      <c r="K188" s="28"/>
      <c r="L188" s="28"/>
    </row>
    <row r="189" spans="1:12">
      <c r="A189" s="26"/>
      <c r="B189" s="27"/>
      <c r="C189" s="27"/>
      <c r="D189" s="27"/>
      <c r="E189" s="319"/>
      <c r="F189" s="28"/>
      <c r="G189" s="40"/>
      <c r="H189" s="30"/>
      <c r="I189" s="27"/>
      <c r="J189" s="104"/>
      <c r="K189" s="28"/>
      <c r="L189" s="28"/>
    </row>
    <row r="190" spans="1:12">
      <c r="A190" s="26"/>
      <c r="B190" s="27"/>
      <c r="C190" s="27"/>
      <c r="D190" s="27"/>
      <c r="E190" s="319"/>
      <c r="F190" s="28"/>
      <c r="G190" s="40"/>
      <c r="H190" s="30"/>
      <c r="I190" s="27"/>
      <c r="J190" s="104"/>
      <c r="K190" s="28"/>
      <c r="L190" s="28"/>
    </row>
    <row r="191" spans="1:12">
      <c r="A191" s="26"/>
      <c r="B191" s="27"/>
      <c r="C191" s="27"/>
      <c r="D191" s="27"/>
      <c r="E191" s="319"/>
      <c r="F191" s="28"/>
      <c r="G191" s="40"/>
      <c r="H191" s="30"/>
      <c r="I191" s="27"/>
      <c r="J191" s="104"/>
      <c r="K191" s="28"/>
      <c r="L191" s="28"/>
    </row>
    <row r="192" spans="1:12">
      <c r="A192" s="26"/>
      <c r="B192" s="27"/>
      <c r="C192" s="27"/>
      <c r="D192" s="27"/>
      <c r="E192" s="319"/>
      <c r="F192" s="28"/>
      <c r="G192" s="40"/>
      <c r="H192" s="30"/>
      <c r="I192" s="27"/>
      <c r="J192" s="104"/>
      <c r="K192" s="28"/>
      <c r="L192" s="28"/>
    </row>
    <row r="193" spans="1:12">
      <c r="A193" s="26"/>
      <c r="B193" s="27"/>
      <c r="C193" s="27"/>
      <c r="D193" s="27"/>
      <c r="E193" s="319"/>
      <c r="F193" s="28"/>
      <c r="G193" s="40"/>
      <c r="H193" s="30"/>
      <c r="I193" s="27"/>
      <c r="J193" s="104"/>
      <c r="K193" s="28"/>
      <c r="L193" s="28"/>
    </row>
    <row r="194" spans="1:12">
      <c r="A194" s="26"/>
      <c r="B194" s="27"/>
      <c r="C194" s="27"/>
      <c r="D194" s="27"/>
      <c r="E194" s="319"/>
      <c r="F194" s="28"/>
      <c r="G194" s="40"/>
      <c r="H194" s="30"/>
      <c r="I194" s="27"/>
      <c r="J194" s="104"/>
      <c r="K194" s="28"/>
      <c r="L194" s="28"/>
    </row>
    <row r="195" spans="1:12">
      <c r="A195" s="26"/>
      <c r="B195" s="27"/>
      <c r="C195" s="27"/>
      <c r="D195" s="27"/>
      <c r="E195" s="319"/>
      <c r="F195" s="28"/>
      <c r="G195" s="40"/>
      <c r="H195" s="30"/>
      <c r="I195" s="27"/>
      <c r="J195" s="104"/>
      <c r="K195" s="28"/>
      <c r="L195" s="28"/>
    </row>
    <row r="196" spans="1:12">
      <c r="A196" s="26"/>
      <c r="B196" s="27"/>
      <c r="C196" s="27"/>
      <c r="D196" s="27"/>
      <c r="E196" s="319"/>
      <c r="F196" s="28"/>
      <c r="G196" s="40"/>
      <c r="H196" s="30"/>
      <c r="I196" s="27"/>
      <c r="J196" s="104"/>
      <c r="K196" s="28"/>
      <c r="L196" s="28"/>
    </row>
    <row r="197" spans="1:12">
      <c r="A197" s="26"/>
      <c r="B197" s="27"/>
      <c r="C197" s="27"/>
      <c r="D197" s="27"/>
      <c r="E197" s="319"/>
      <c r="F197" s="28"/>
      <c r="G197" s="40"/>
      <c r="H197" s="30"/>
      <c r="I197" s="27"/>
      <c r="J197" s="104"/>
      <c r="K197" s="28"/>
      <c r="L197" s="28"/>
    </row>
    <row r="198" spans="1:12">
      <c r="A198" s="26"/>
      <c r="B198" s="27"/>
      <c r="C198" s="27"/>
      <c r="D198" s="27"/>
      <c r="E198" s="319"/>
      <c r="F198" s="28"/>
      <c r="G198" s="40"/>
      <c r="H198" s="30"/>
      <c r="I198" s="27"/>
      <c r="J198" s="104"/>
      <c r="K198" s="28"/>
      <c r="L198" s="28"/>
    </row>
    <row r="199" spans="1:12">
      <c r="A199" s="26"/>
      <c r="B199" s="27"/>
      <c r="C199" s="27"/>
      <c r="D199" s="27"/>
      <c r="E199" s="319"/>
      <c r="F199" s="28"/>
      <c r="G199" s="40"/>
      <c r="H199" s="30"/>
      <c r="I199" s="27"/>
      <c r="J199" s="104"/>
      <c r="K199" s="28"/>
      <c r="L199" s="28"/>
    </row>
    <row r="200" spans="1:12">
      <c r="A200" s="26"/>
      <c r="B200" s="27"/>
      <c r="C200" s="27"/>
      <c r="D200" s="27"/>
      <c r="E200" s="319"/>
      <c r="F200" s="28"/>
      <c r="G200" s="40"/>
      <c r="H200" s="30"/>
      <c r="I200" s="27"/>
      <c r="J200" s="104"/>
      <c r="K200" s="28"/>
      <c r="L200" s="28"/>
    </row>
    <row r="201" spans="1:12">
      <c r="A201" s="26"/>
      <c r="B201" s="27"/>
      <c r="C201" s="27"/>
      <c r="D201" s="27"/>
      <c r="E201" s="319"/>
      <c r="F201" s="28"/>
      <c r="G201" s="40"/>
      <c r="H201" s="30"/>
      <c r="I201" s="27"/>
      <c r="J201" s="104"/>
      <c r="K201" s="28"/>
      <c r="L201" s="28"/>
    </row>
    <row r="202" spans="1:12">
      <c r="A202" s="26"/>
      <c r="B202" s="27"/>
      <c r="C202" s="27"/>
      <c r="D202" s="27"/>
      <c r="E202" s="319"/>
      <c r="F202" s="28"/>
      <c r="G202" s="40"/>
      <c r="H202" s="30"/>
      <c r="I202" s="27"/>
      <c r="J202" s="104"/>
      <c r="K202" s="28"/>
      <c r="L202" s="28"/>
    </row>
    <row r="203" spans="1:12">
      <c r="A203" s="26"/>
      <c r="B203" s="27"/>
      <c r="C203" s="27"/>
      <c r="D203" s="27"/>
      <c r="E203" s="319"/>
      <c r="F203" s="28"/>
      <c r="G203" s="40"/>
      <c r="H203" s="30"/>
      <c r="I203" s="27"/>
      <c r="J203" s="104"/>
      <c r="K203" s="28"/>
      <c r="L203" s="28"/>
    </row>
    <row r="204" spans="1:12">
      <c r="A204" s="26"/>
      <c r="B204" s="27"/>
      <c r="C204" s="27"/>
      <c r="D204" s="27"/>
      <c r="E204" s="319"/>
      <c r="F204" s="28"/>
      <c r="G204" s="40"/>
      <c r="H204" s="30"/>
      <c r="I204" s="27"/>
      <c r="J204" s="104"/>
      <c r="K204" s="28"/>
      <c r="L204" s="28"/>
    </row>
    <row r="205" spans="1:12">
      <c r="A205" s="26"/>
      <c r="B205" s="27"/>
      <c r="C205" s="27"/>
      <c r="D205" s="27"/>
      <c r="E205" s="319"/>
      <c r="F205" s="28"/>
      <c r="G205" s="40"/>
      <c r="H205" s="30"/>
      <c r="I205" s="27"/>
      <c r="J205" s="104"/>
      <c r="K205" s="28"/>
      <c r="L205" s="28"/>
    </row>
    <row r="206" spans="1:12">
      <c r="A206" s="26"/>
      <c r="B206" s="27"/>
      <c r="C206" s="27"/>
      <c r="D206" s="27"/>
      <c r="E206" s="319"/>
      <c r="F206" s="28"/>
      <c r="G206" s="40"/>
      <c r="H206" s="30"/>
      <c r="I206" s="27"/>
      <c r="J206" s="104"/>
      <c r="K206" s="28"/>
      <c r="L206" s="28"/>
    </row>
    <row r="207" spans="1:12">
      <c r="A207" s="26"/>
      <c r="B207" s="27"/>
      <c r="C207" s="27"/>
      <c r="D207" s="27"/>
      <c r="E207" s="319"/>
      <c r="F207" s="28"/>
      <c r="G207" s="40"/>
      <c r="H207" s="30"/>
      <c r="I207" s="27"/>
      <c r="J207" s="104"/>
      <c r="K207" s="28"/>
      <c r="L207" s="28"/>
    </row>
    <row r="208" spans="1:12">
      <c r="A208" s="26"/>
      <c r="B208" s="27"/>
      <c r="C208" s="27"/>
      <c r="D208" s="27"/>
      <c r="E208" s="319"/>
      <c r="F208" s="28"/>
      <c r="G208" s="40"/>
      <c r="H208" s="30"/>
      <c r="I208" s="27"/>
      <c r="J208" s="104"/>
      <c r="K208" s="28"/>
      <c r="L208" s="28"/>
    </row>
    <row r="209" spans="1:12">
      <c r="A209" s="26"/>
      <c r="B209" s="27"/>
      <c r="C209" s="27"/>
      <c r="D209" s="27"/>
      <c r="E209" s="319"/>
      <c r="F209" s="28"/>
      <c r="G209" s="40"/>
      <c r="H209" s="30"/>
      <c r="I209" s="27"/>
      <c r="J209" s="104"/>
      <c r="K209" s="28"/>
      <c r="L209" s="28"/>
    </row>
    <row r="210" spans="1:12">
      <c r="A210" s="26"/>
      <c r="B210" s="27"/>
      <c r="C210" s="27"/>
      <c r="D210" s="27"/>
      <c r="E210" s="319"/>
      <c r="F210" s="28"/>
      <c r="G210" s="40"/>
      <c r="H210" s="30"/>
      <c r="I210" s="27"/>
      <c r="J210" s="104"/>
      <c r="K210" s="28"/>
      <c r="L210" s="28"/>
    </row>
    <row r="211" spans="1:12">
      <c r="A211" s="26"/>
      <c r="B211" s="27"/>
      <c r="C211" s="27"/>
      <c r="D211" s="27"/>
      <c r="E211" s="319"/>
      <c r="F211" s="28"/>
      <c r="G211" s="40"/>
      <c r="H211" s="30"/>
      <c r="I211" s="27"/>
      <c r="J211" s="104"/>
      <c r="K211" s="28"/>
      <c r="L211" s="28"/>
    </row>
    <row r="212" spans="1:12">
      <c r="A212" s="26"/>
      <c r="B212" s="27"/>
      <c r="C212" s="27"/>
      <c r="D212" s="27"/>
      <c r="E212" s="319"/>
      <c r="F212" s="28"/>
      <c r="G212" s="40"/>
      <c r="H212" s="30"/>
      <c r="I212" s="27"/>
      <c r="J212" s="104"/>
      <c r="K212" s="28"/>
      <c r="L212" s="28"/>
    </row>
    <row r="213" spans="1:12">
      <c r="A213" s="26"/>
      <c r="B213" s="27"/>
      <c r="C213" s="27"/>
      <c r="D213" s="27"/>
      <c r="E213" s="319"/>
      <c r="F213" s="28"/>
      <c r="G213" s="40"/>
      <c r="H213" s="30"/>
      <c r="I213" s="27"/>
      <c r="J213" s="104"/>
      <c r="K213" s="28"/>
      <c r="L213" s="28"/>
    </row>
    <row r="214" spans="1:12">
      <c r="A214" s="26"/>
      <c r="B214" s="27"/>
      <c r="C214" s="27"/>
      <c r="D214" s="27"/>
      <c r="E214" s="319"/>
      <c r="F214" s="28"/>
      <c r="G214" s="40"/>
      <c r="H214" s="30"/>
      <c r="I214" s="27"/>
      <c r="J214" s="104"/>
      <c r="K214" s="28"/>
      <c r="L214" s="28"/>
    </row>
    <row r="215" spans="1:12">
      <c r="A215" s="26"/>
      <c r="B215" s="27"/>
      <c r="C215" s="27"/>
      <c r="D215" s="27"/>
      <c r="E215" s="319"/>
      <c r="F215" s="28"/>
      <c r="G215" s="40"/>
      <c r="H215" s="30"/>
      <c r="I215" s="27"/>
      <c r="J215" s="104"/>
      <c r="K215" s="28"/>
      <c r="L215" s="28"/>
    </row>
    <row r="216" spans="1:12">
      <c r="A216" s="26"/>
      <c r="B216" s="27"/>
      <c r="C216" s="27"/>
      <c r="D216" s="27"/>
      <c r="E216" s="319"/>
      <c r="F216" s="28"/>
      <c r="G216" s="40"/>
      <c r="H216" s="30"/>
      <c r="I216" s="27"/>
      <c r="J216" s="104"/>
      <c r="K216" s="28"/>
      <c r="L216" s="28"/>
    </row>
    <row r="217" spans="1:12">
      <c r="A217" s="26"/>
      <c r="B217" s="27"/>
      <c r="C217" s="27"/>
      <c r="D217" s="27"/>
      <c r="E217" s="319"/>
      <c r="F217" s="28"/>
      <c r="G217" s="40"/>
      <c r="H217" s="30"/>
      <c r="I217" s="27"/>
      <c r="J217" s="104"/>
      <c r="K217" s="28"/>
      <c r="L217" s="28"/>
    </row>
    <row r="218" spans="1:12">
      <c r="A218" s="26"/>
      <c r="B218" s="27"/>
      <c r="C218" s="27"/>
      <c r="D218" s="27"/>
      <c r="E218" s="319"/>
      <c r="F218" s="28"/>
      <c r="G218" s="40"/>
      <c r="H218" s="30"/>
      <c r="I218" s="27"/>
      <c r="J218" s="104"/>
      <c r="K218" s="28"/>
      <c r="L218" s="28"/>
    </row>
    <row r="219" spans="1:12">
      <c r="A219" s="26"/>
      <c r="B219" s="27"/>
      <c r="C219" s="27"/>
      <c r="D219" s="27"/>
      <c r="E219" s="319"/>
      <c r="F219" s="28"/>
      <c r="G219" s="40"/>
      <c r="H219" s="30"/>
      <c r="I219" s="27"/>
      <c r="J219" s="104"/>
      <c r="K219" s="28"/>
      <c r="L219" s="28"/>
    </row>
    <row r="220" spans="1:12">
      <c r="A220" s="26"/>
      <c r="B220" s="27"/>
      <c r="C220" s="27"/>
      <c r="D220" s="27"/>
      <c r="E220" s="319"/>
      <c r="F220" s="28"/>
      <c r="G220" s="40"/>
      <c r="H220" s="30"/>
      <c r="I220" s="27"/>
      <c r="J220" s="104"/>
      <c r="K220" s="28"/>
      <c r="L220" s="28"/>
    </row>
    <row r="221" spans="1:12">
      <c r="A221" s="26"/>
      <c r="B221" s="27"/>
      <c r="C221" s="27"/>
      <c r="D221" s="27"/>
      <c r="E221" s="319"/>
      <c r="F221" s="28"/>
      <c r="G221" s="40"/>
      <c r="H221" s="30"/>
      <c r="I221" s="27"/>
      <c r="J221" s="104"/>
      <c r="K221" s="28"/>
      <c r="L221" s="28"/>
    </row>
    <row r="222" spans="1:12">
      <c r="A222" s="26"/>
      <c r="B222" s="27"/>
      <c r="C222" s="27"/>
      <c r="D222" s="27"/>
      <c r="E222" s="319"/>
      <c r="F222" s="28"/>
      <c r="G222" s="40"/>
      <c r="H222" s="30"/>
      <c r="I222" s="27"/>
      <c r="J222" s="104"/>
      <c r="K222" s="28"/>
      <c r="L222" s="28"/>
    </row>
    <row r="223" spans="1:12">
      <c r="A223" s="26"/>
      <c r="B223" s="27"/>
      <c r="C223" s="27"/>
      <c r="D223" s="27"/>
      <c r="E223" s="319"/>
      <c r="F223" s="28"/>
      <c r="G223" s="40"/>
      <c r="H223" s="30"/>
      <c r="I223" s="27"/>
      <c r="J223" s="104"/>
      <c r="K223" s="28"/>
      <c r="L223" s="28"/>
    </row>
    <row r="224" spans="1:12">
      <c r="A224" s="26"/>
      <c r="B224" s="27"/>
      <c r="C224" s="27"/>
      <c r="D224" s="27"/>
      <c r="E224" s="319"/>
      <c r="F224" s="28"/>
      <c r="G224" s="40"/>
      <c r="H224" s="30"/>
      <c r="I224" s="27"/>
      <c r="J224" s="104"/>
      <c r="K224" s="28"/>
      <c r="L224" s="28"/>
    </row>
    <row r="225" spans="1:12">
      <c r="A225" s="26"/>
      <c r="B225" s="27"/>
      <c r="C225" s="27"/>
      <c r="D225" s="27"/>
      <c r="E225" s="319"/>
      <c r="F225" s="28"/>
      <c r="G225" s="40"/>
      <c r="H225" s="30"/>
      <c r="I225" s="27"/>
      <c r="J225" s="104"/>
      <c r="K225" s="28"/>
      <c r="L225" s="28"/>
    </row>
    <row r="226" spans="1:12">
      <c r="A226" s="26"/>
      <c r="B226" s="27"/>
      <c r="C226" s="27"/>
      <c r="D226" s="27"/>
      <c r="E226" s="319"/>
      <c r="F226" s="28"/>
      <c r="G226" s="40"/>
      <c r="H226" s="30"/>
      <c r="I226" s="27"/>
      <c r="J226" s="104"/>
      <c r="K226" s="28"/>
      <c r="L226" s="28"/>
    </row>
    <row r="227" spans="1:12">
      <c r="A227" s="26"/>
      <c r="B227" s="27"/>
      <c r="C227" s="27"/>
      <c r="D227" s="27"/>
      <c r="E227" s="319"/>
      <c r="F227" s="28"/>
      <c r="G227" s="40"/>
      <c r="H227" s="30"/>
      <c r="I227" s="27"/>
      <c r="J227" s="104"/>
      <c r="K227" s="28"/>
      <c r="L227" s="28"/>
    </row>
    <row r="228" spans="1:12">
      <c r="A228" s="26"/>
      <c r="B228" s="27"/>
      <c r="C228" s="27"/>
      <c r="D228" s="27"/>
      <c r="E228" s="319"/>
      <c r="F228" s="28"/>
      <c r="G228" s="40"/>
      <c r="H228" s="30"/>
      <c r="I228" s="27"/>
      <c r="J228" s="104"/>
      <c r="K228" s="28"/>
      <c r="L228" s="28"/>
    </row>
    <row r="229" spans="1:12">
      <c r="A229" s="26"/>
      <c r="B229" s="27"/>
      <c r="C229" s="27"/>
      <c r="D229" s="27"/>
      <c r="E229" s="319"/>
      <c r="F229" s="28"/>
      <c r="G229" s="40"/>
      <c r="H229" s="30"/>
      <c r="I229" s="27"/>
      <c r="J229" s="104"/>
      <c r="K229" s="28"/>
      <c r="L229" s="28"/>
    </row>
    <row r="230" spans="1:12">
      <c r="A230" s="26"/>
      <c r="B230" s="27"/>
      <c r="C230" s="27"/>
      <c r="D230" s="27"/>
      <c r="E230" s="319"/>
      <c r="F230" s="28"/>
      <c r="G230" s="40"/>
      <c r="H230" s="30"/>
      <c r="I230" s="27"/>
      <c r="J230" s="104"/>
      <c r="K230" s="28"/>
      <c r="L230" s="28"/>
    </row>
    <row r="231" spans="1:12">
      <c r="A231" s="26"/>
      <c r="B231" s="27"/>
      <c r="C231" s="27"/>
      <c r="D231" s="27"/>
      <c r="E231" s="319"/>
      <c r="F231" s="28"/>
      <c r="G231" s="40"/>
      <c r="H231" s="30"/>
      <c r="I231" s="27"/>
      <c r="J231" s="104"/>
      <c r="K231" s="28"/>
      <c r="L231" s="28"/>
    </row>
    <row r="232" spans="1:12">
      <c r="A232" s="26"/>
      <c r="B232" s="27"/>
      <c r="C232" s="27"/>
      <c r="D232" s="27"/>
      <c r="E232" s="319"/>
      <c r="F232" s="28"/>
      <c r="G232" s="40"/>
      <c r="H232" s="30"/>
      <c r="I232" s="27"/>
      <c r="J232" s="104"/>
      <c r="K232" s="28"/>
      <c r="L232" s="28"/>
    </row>
    <row r="233" spans="1:12">
      <c r="A233" s="26"/>
      <c r="B233" s="27"/>
      <c r="C233" s="27"/>
      <c r="D233" s="27"/>
      <c r="E233" s="319"/>
      <c r="F233" s="28"/>
      <c r="G233" s="40"/>
      <c r="H233" s="30"/>
      <c r="I233" s="27"/>
      <c r="J233" s="104"/>
      <c r="K233" s="28"/>
      <c r="L233" s="28"/>
    </row>
    <row r="234" spans="1:12">
      <c r="A234" s="26"/>
      <c r="B234" s="27"/>
      <c r="C234" s="27"/>
      <c r="D234" s="27"/>
      <c r="E234" s="319"/>
      <c r="F234" s="28"/>
      <c r="G234" s="40"/>
      <c r="H234" s="30"/>
      <c r="I234" s="27"/>
      <c r="J234" s="104"/>
      <c r="K234" s="28"/>
      <c r="L234" s="28"/>
    </row>
    <row r="235" spans="1:12">
      <c r="A235" s="26"/>
      <c r="B235" s="27"/>
      <c r="C235" s="27"/>
      <c r="D235" s="27"/>
      <c r="E235" s="319"/>
      <c r="F235" s="28"/>
      <c r="G235" s="40"/>
      <c r="H235" s="30"/>
      <c r="I235" s="27"/>
      <c r="J235" s="104"/>
      <c r="K235" s="28"/>
      <c r="L235" s="28"/>
    </row>
    <row r="236" spans="1:12">
      <c r="A236" s="26"/>
      <c r="B236" s="27"/>
      <c r="C236" s="27"/>
      <c r="D236" s="27"/>
      <c r="E236" s="319"/>
      <c r="F236" s="28"/>
      <c r="G236" s="40"/>
      <c r="H236" s="30"/>
      <c r="I236" s="27"/>
      <c r="J236" s="104"/>
      <c r="K236" s="28"/>
      <c r="L236" s="28"/>
    </row>
    <row r="237" spans="1:12">
      <c r="A237" s="26"/>
      <c r="B237" s="27"/>
      <c r="C237" s="27"/>
      <c r="D237" s="27"/>
      <c r="E237" s="319"/>
      <c r="F237" s="28"/>
      <c r="G237" s="40"/>
      <c r="H237" s="30"/>
      <c r="I237" s="27"/>
      <c r="J237" s="104"/>
      <c r="K237" s="28"/>
      <c r="L237" s="28"/>
    </row>
    <row r="238" spans="1:12">
      <c r="A238" s="26"/>
      <c r="B238" s="27"/>
      <c r="C238" s="27"/>
      <c r="D238" s="27"/>
      <c r="E238" s="319"/>
      <c r="F238" s="28"/>
      <c r="G238" s="40"/>
      <c r="H238" s="30"/>
      <c r="I238" s="27"/>
      <c r="J238" s="104"/>
      <c r="K238" s="28"/>
      <c r="L238" s="28"/>
    </row>
    <row r="239" spans="1:12">
      <c r="A239" s="26"/>
      <c r="B239" s="27"/>
      <c r="C239" s="27"/>
      <c r="D239" s="27"/>
      <c r="E239" s="319"/>
      <c r="F239" s="28"/>
      <c r="G239" s="40"/>
      <c r="H239" s="30"/>
      <c r="I239" s="27"/>
      <c r="J239" s="104"/>
      <c r="K239" s="28"/>
      <c r="L239" s="28"/>
    </row>
    <row r="240" spans="1:12">
      <c r="A240" s="26"/>
      <c r="B240" s="27"/>
      <c r="C240" s="27"/>
      <c r="D240" s="27"/>
      <c r="E240" s="319"/>
      <c r="F240" s="28"/>
      <c r="G240" s="40"/>
      <c r="H240" s="30"/>
      <c r="I240" s="27"/>
      <c r="J240" s="104"/>
      <c r="K240" s="28"/>
      <c r="L240" s="28"/>
    </row>
    <row r="241" spans="1:12">
      <c r="A241" s="26"/>
      <c r="B241" s="27"/>
      <c r="C241" s="27"/>
      <c r="D241" s="27"/>
      <c r="E241" s="319"/>
      <c r="F241" s="28"/>
      <c r="G241" s="40"/>
      <c r="H241" s="30"/>
      <c r="I241" s="27"/>
      <c r="J241" s="104"/>
      <c r="K241" s="28"/>
      <c r="L241" s="28"/>
    </row>
    <row r="242" spans="1:12">
      <c r="A242" s="26"/>
      <c r="B242" s="27"/>
      <c r="C242" s="27"/>
      <c r="D242" s="27"/>
      <c r="E242" s="319"/>
      <c r="F242" s="28"/>
      <c r="G242" s="40"/>
      <c r="H242" s="30"/>
      <c r="I242" s="27"/>
      <c r="J242" s="104"/>
      <c r="K242" s="28"/>
      <c r="L242" s="28"/>
    </row>
    <row r="243" spans="1:12">
      <c r="A243" s="26"/>
      <c r="B243" s="27"/>
      <c r="C243" s="27"/>
      <c r="D243" s="27"/>
      <c r="E243" s="319"/>
      <c r="F243" s="28"/>
      <c r="G243" s="40"/>
      <c r="H243" s="30"/>
      <c r="I243" s="27"/>
      <c r="J243" s="104"/>
      <c r="K243" s="28"/>
      <c r="L243" s="28"/>
    </row>
    <row r="244" spans="1:12">
      <c r="A244" s="26"/>
      <c r="B244" s="27"/>
      <c r="C244" s="27"/>
      <c r="D244" s="27"/>
      <c r="E244" s="319"/>
      <c r="F244" s="28"/>
      <c r="G244" s="40"/>
      <c r="H244" s="30"/>
      <c r="I244" s="27"/>
      <c r="J244" s="104"/>
      <c r="K244" s="28"/>
      <c r="L244" s="28"/>
    </row>
    <row r="245" spans="1:12">
      <c r="A245" s="26"/>
      <c r="B245" s="27"/>
      <c r="C245" s="27"/>
      <c r="D245" s="27"/>
      <c r="E245" s="319"/>
      <c r="F245" s="28"/>
      <c r="G245" s="40"/>
      <c r="H245" s="30"/>
      <c r="I245" s="27"/>
      <c r="J245" s="104"/>
      <c r="K245" s="28"/>
      <c r="L245" s="28"/>
    </row>
    <row r="246" spans="1:12">
      <c r="A246" s="26"/>
      <c r="B246" s="27"/>
      <c r="C246" s="27"/>
      <c r="D246" s="27"/>
      <c r="E246" s="319"/>
      <c r="F246" s="28"/>
      <c r="G246" s="40"/>
      <c r="H246" s="30"/>
      <c r="I246" s="27"/>
      <c r="J246" s="104"/>
      <c r="K246" s="28"/>
      <c r="L246" s="28"/>
    </row>
    <row r="247" spans="1:12">
      <c r="A247" s="26"/>
      <c r="B247" s="27"/>
      <c r="C247" s="27"/>
      <c r="D247" s="27"/>
      <c r="E247" s="319"/>
      <c r="F247" s="28"/>
      <c r="G247" s="40"/>
      <c r="H247" s="30"/>
      <c r="I247" s="27"/>
      <c r="J247" s="104"/>
      <c r="K247" s="28"/>
      <c r="L247" s="28"/>
    </row>
    <row r="248" spans="1:12">
      <c r="A248" s="26"/>
      <c r="B248" s="27"/>
      <c r="C248" s="27"/>
      <c r="D248" s="27"/>
      <c r="E248" s="319"/>
      <c r="F248" s="28"/>
      <c r="G248" s="40"/>
      <c r="H248" s="30"/>
      <c r="I248" s="27"/>
      <c r="J248" s="104"/>
      <c r="K248" s="28"/>
      <c r="L248" s="28"/>
    </row>
    <row r="249" spans="1:12">
      <c r="A249" s="26"/>
      <c r="B249" s="27"/>
      <c r="C249" s="27"/>
      <c r="D249" s="27"/>
      <c r="E249" s="319"/>
      <c r="F249" s="28"/>
      <c r="G249" s="40"/>
      <c r="H249" s="30"/>
      <c r="I249" s="27"/>
      <c r="J249" s="104"/>
      <c r="K249" s="28"/>
      <c r="L249" s="28"/>
    </row>
    <row r="250" spans="1:12">
      <c r="A250" s="26"/>
      <c r="B250" s="27"/>
      <c r="C250" s="27"/>
      <c r="D250" s="27"/>
      <c r="E250" s="319"/>
      <c r="F250" s="28"/>
      <c r="G250" s="40"/>
      <c r="H250" s="30"/>
      <c r="I250" s="27"/>
      <c r="J250" s="104"/>
      <c r="K250" s="28"/>
      <c r="L250" s="28"/>
    </row>
    <row r="251" spans="1:12">
      <c r="A251" s="26"/>
      <c r="B251" s="27"/>
      <c r="C251" s="27"/>
      <c r="D251" s="27"/>
      <c r="E251" s="319"/>
      <c r="F251" s="28"/>
      <c r="G251" s="40"/>
      <c r="H251" s="30"/>
      <c r="I251" s="27"/>
      <c r="J251" s="104"/>
      <c r="K251" s="28"/>
      <c r="L251" s="28"/>
    </row>
    <row r="252" spans="1:12">
      <c r="A252" s="26"/>
      <c r="B252" s="27"/>
      <c r="C252" s="27"/>
      <c r="D252" s="27"/>
      <c r="E252" s="319"/>
      <c r="F252" s="28"/>
      <c r="G252" s="40"/>
      <c r="H252" s="30"/>
      <c r="I252" s="27"/>
      <c r="J252" s="104"/>
      <c r="K252" s="28"/>
      <c r="L252" s="28"/>
    </row>
    <row r="253" spans="1:12">
      <c r="A253" s="26"/>
      <c r="B253" s="27"/>
      <c r="C253" s="27"/>
      <c r="D253" s="27"/>
      <c r="E253" s="319"/>
      <c r="F253" s="28"/>
      <c r="G253" s="40"/>
      <c r="H253" s="30"/>
      <c r="I253" s="27"/>
      <c r="J253" s="104"/>
      <c r="K253" s="28"/>
      <c r="L253" s="28"/>
    </row>
    <row r="254" spans="1:12">
      <c r="A254" s="26"/>
      <c r="B254" s="27"/>
      <c r="C254" s="27"/>
      <c r="D254" s="27"/>
      <c r="E254" s="319"/>
      <c r="F254" s="28"/>
      <c r="G254" s="40"/>
      <c r="H254" s="30"/>
      <c r="I254" s="27"/>
      <c r="J254" s="104"/>
      <c r="K254" s="28"/>
      <c r="L254" s="28"/>
    </row>
    <row r="255" spans="1:12">
      <c r="A255" s="26"/>
      <c r="B255" s="27"/>
      <c r="C255" s="27"/>
      <c r="D255" s="27"/>
      <c r="E255" s="319"/>
      <c r="F255" s="28"/>
      <c r="G255" s="40"/>
      <c r="H255" s="30"/>
      <c r="I255" s="27"/>
      <c r="J255" s="104"/>
      <c r="K255" s="28"/>
      <c r="L255" s="28"/>
    </row>
    <row r="256" spans="1:12">
      <c r="A256" s="26"/>
      <c r="B256" s="27"/>
      <c r="C256" s="27"/>
      <c r="D256" s="27"/>
      <c r="E256" s="319"/>
      <c r="F256" s="28"/>
      <c r="G256" s="40"/>
      <c r="H256" s="30"/>
      <c r="I256" s="27"/>
      <c r="J256" s="104"/>
      <c r="K256" s="28"/>
      <c r="L256" s="28"/>
    </row>
    <row r="257" spans="1:12">
      <c r="A257" s="26"/>
      <c r="B257" s="27"/>
      <c r="C257" s="27"/>
      <c r="D257" s="27"/>
      <c r="E257" s="319"/>
      <c r="F257" s="28"/>
      <c r="G257" s="40"/>
      <c r="H257" s="30"/>
      <c r="I257" s="27"/>
      <c r="J257" s="104"/>
      <c r="K257" s="28"/>
      <c r="L257" s="28"/>
    </row>
    <row r="258" spans="1:12">
      <c r="A258" s="26"/>
      <c r="B258" s="27"/>
      <c r="C258" s="27"/>
      <c r="D258" s="27"/>
      <c r="E258" s="319"/>
      <c r="F258" s="28"/>
      <c r="G258" s="40"/>
      <c r="H258" s="30"/>
      <c r="I258" s="27"/>
      <c r="J258" s="104"/>
      <c r="K258" s="28"/>
      <c r="L258" s="28"/>
    </row>
    <row r="259" spans="1:12">
      <c r="A259" s="26"/>
      <c r="B259" s="27"/>
      <c r="C259" s="27"/>
      <c r="D259" s="27"/>
      <c r="E259" s="319"/>
      <c r="F259" s="28"/>
      <c r="G259" s="40"/>
      <c r="H259" s="30"/>
      <c r="I259" s="27"/>
      <c r="J259" s="104"/>
      <c r="K259" s="28"/>
      <c r="L259" s="28"/>
    </row>
    <row r="260" spans="1:12">
      <c r="A260" s="26"/>
      <c r="B260" s="27"/>
      <c r="C260" s="27"/>
      <c r="D260" s="27"/>
      <c r="E260" s="319"/>
      <c r="F260" s="28"/>
      <c r="G260" s="40"/>
      <c r="H260" s="30"/>
      <c r="I260" s="27"/>
      <c r="J260" s="104"/>
      <c r="K260" s="28"/>
      <c r="L260" s="28"/>
    </row>
    <row r="261" spans="1:12">
      <c r="A261" s="26"/>
      <c r="B261" s="27"/>
      <c r="C261" s="27"/>
      <c r="D261" s="27"/>
      <c r="E261" s="319"/>
      <c r="F261" s="28"/>
      <c r="G261" s="40"/>
      <c r="H261" s="30"/>
      <c r="I261" s="27"/>
      <c r="J261" s="104"/>
      <c r="K261" s="28"/>
      <c r="L261" s="28"/>
    </row>
    <row r="262" spans="1:12">
      <c r="A262" s="26"/>
      <c r="B262" s="27"/>
      <c r="C262" s="27"/>
      <c r="D262" s="27"/>
      <c r="E262" s="319"/>
      <c r="F262" s="28"/>
      <c r="G262" s="40"/>
      <c r="H262" s="30"/>
      <c r="I262" s="27"/>
      <c r="J262" s="104"/>
      <c r="K262" s="28"/>
      <c r="L262" s="28"/>
    </row>
    <row r="263" spans="1:12">
      <c r="A263" s="26"/>
      <c r="B263" s="27"/>
      <c r="C263" s="27"/>
      <c r="D263" s="27"/>
      <c r="E263" s="319"/>
      <c r="F263" s="28"/>
      <c r="G263" s="40"/>
      <c r="H263" s="30"/>
      <c r="I263" s="27"/>
      <c r="J263" s="104"/>
      <c r="K263" s="28"/>
      <c r="L263" s="28"/>
    </row>
    <row r="264" spans="1:12">
      <c r="A264" s="26"/>
      <c r="B264" s="27"/>
      <c r="C264" s="27"/>
      <c r="D264" s="27"/>
      <c r="E264" s="319"/>
      <c r="F264" s="28"/>
      <c r="G264" s="40"/>
      <c r="H264" s="30"/>
      <c r="I264" s="27"/>
      <c r="J264" s="104"/>
      <c r="K264" s="28"/>
      <c r="L264" s="28"/>
    </row>
    <row r="265" spans="1:12">
      <c r="A265" s="26"/>
      <c r="B265" s="27"/>
      <c r="C265" s="27"/>
      <c r="D265" s="27"/>
      <c r="E265" s="319"/>
      <c r="F265" s="28"/>
      <c r="G265" s="40"/>
      <c r="H265" s="30"/>
      <c r="I265" s="27"/>
      <c r="J265" s="104"/>
      <c r="K265" s="28"/>
      <c r="L265" s="28"/>
    </row>
    <row r="266" spans="1:12">
      <c r="A266" s="26"/>
      <c r="B266" s="27"/>
      <c r="C266" s="27"/>
      <c r="D266" s="27"/>
      <c r="E266" s="319"/>
      <c r="F266" s="28"/>
      <c r="G266" s="40"/>
      <c r="H266" s="30"/>
      <c r="I266" s="27"/>
      <c r="J266" s="104"/>
      <c r="K266" s="28"/>
      <c r="L266" s="28"/>
    </row>
    <row r="267" spans="1:12">
      <c r="A267" s="26"/>
      <c r="B267" s="27"/>
      <c r="C267" s="27"/>
      <c r="D267" s="27"/>
      <c r="E267" s="319"/>
      <c r="F267" s="28"/>
      <c r="G267" s="40"/>
      <c r="H267" s="30"/>
      <c r="I267" s="27"/>
      <c r="J267" s="104"/>
      <c r="K267" s="28"/>
      <c r="L267" s="28"/>
    </row>
    <row r="268" spans="1:12">
      <c r="A268" s="26"/>
      <c r="B268" s="27"/>
      <c r="C268" s="27"/>
      <c r="D268" s="27"/>
      <c r="E268" s="319"/>
      <c r="F268" s="28"/>
      <c r="G268" s="40"/>
      <c r="H268" s="30"/>
      <c r="I268" s="27"/>
      <c r="J268" s="104"/>
      <c r="K268" s="28"/>
      <c r="L268" s="28"/>
    </row>
    <row r="269" spans="1:12">
      <c r="A269" s="26"/>
      <c r="B269" s="27"/>
      <c r="C269" s="27"/>
      <c r="D269" s="27"/>
      <c r="E269" s="319"/>
      <c r="F269" s="28"/>
      <c r="G269" s="40"/>
      <c r="H269" s="30"/>
      <c r="I269" s="27"/>
      <c r="J269" s="104"/>
      <c r="K269" s="28"/>
      <c r="L269" s="28"/>
    </row>
    <row r="270" spans="1:12">
      <c r="A270" s="26"/>
      <c r="B270" s="27"/>
      <c r="C270" s="27"/>
      <c r="D270" s="27"/>
      <c r="E270" s="319"/>
      <c r="F270" s="28"/>
      <c r="G270" s="40"/>
      <c r="H270" s="30"/>
      <c r="I270" s="27"/>
      <c r="J270" s="104"/>
      <c r="K270" s="28"/>
      <c r="L270" s="28"/>
    </row>
    <row r="271" spans="1:12">
      <c r="A271" s="26"/>
      <c r="B271" s="27"/>
      <c r="C271" s="27"/>
      <c r="D271" s="27"/>
      <c r="E271" s="319"/>
      <c r="F271" s="28"/>
      <c r="G271" s="40"/>
      <c r="H271" s="30"/>
      <c r="I271" s="27"/>
      <c r="J271" s="104"/>
      <c r="K271" s="28"/>
      <c r="L271" s="28"/>
    </row>
    <row r="272" spans="1:12">
      <c r="A272" s="26"/>
      <c r="B272" s="27"/>
      <c r="C272" s="27"/>
      <c r="D272" s="27"/>
      <c r="E272" s="319"/>
      <c r="F272" s="28"/>
      <c r="G272" s="40"/>
      <c r="H272" s="30"/>
      <c r="I272" s="27"/>
      <c r="J272" s="104"/>
      <c r="K272" s="28"/>
      <c r="L272" s="28"/>
    </row>
    <row r="273" spans="1:12">
      <c r="A273" s="26"/>
      <c r="B273" s="27"/>
      <c r="C273" s="27"/>
      <c r="D273" s="27"/>
      <c r="E273" s="319"/>
      <c r="F273" s="28"/>
      <c r="G273" s="40"/>
      <c r="H273" s="30"/>
      <c r="I273" s="27"/>
      <c r="J273" s="104"/>
      <c r="K273" s="28"/>
      <c r="L273" s="28"/>
    </row>
    <row r="274" spans="1:12">
      <c r="A274" s="26"/>
      <c r="B274" s="27"/>
      <c r="C274" s="27"/>
      <c r="D274" s="27"/>
      <c r="E274" s="319"/>
      <c r="F274" s="28"/>
      <c r="G274" s="40"/>
      <c r="H274" s="30"/>
      <c r="I274" s="27"/>
      <c r="J274" s="104"/>
      <c r="K274" s="28"/>
      <c r="L274" s="28"/>
    </row>
    <row r="275" spans="1:12">
      <c r="A275" s="26"/>
      <c r="B275" s="27"/>
      <c r="C275" s="27"/>
      <c r="D275" s="27"/>
      <c r="E275" s="319"/>
      <c r="F275" s="28"/>
      <c r="G275" s="40"/>
      <c r="H275" s="30"/>
      <c r="I275" s="27"/>
      <c r="J275" s="104"/>
      <c r="K275" s="28"/>
      <c r="L275" s="28"/>
    </row>
    <row r="276" spans="1:12">
      <c r="A276" s="26"/>
      <c r="B276" s="27"/>
      <c r="C276" s="27"/>
      <c r="D276" s="27"/>
      <c r="E276" s="319"/>
      <c r="F276" s="28"/>
      <c r="G276" s="40"/>
      <c r="H276" s="30"/>
      <c r="I276" s="27"/>
      <c r="J276" s="104"/>
      <c r="K276" s="28"/>
      <c r="L276" s="28"/>
    </row>
    <row r="277" spans="1:12">
      <c r="A277" s="26"/>
      <c r="B277" s="27"/>
      <c r="C277" s="27"/>
      <c r="D277" s="27"/>
      <c r="E277" s="319"/>
      <c r="F277" s="28"/>
      <c r="G277" s="40"/>
      <c r="H277" s="30"/>
      <c r="I277" s="27"/>
      <c r="J277" s="104"/>
      <c r="K277" s="28"/>
      <c r="L277" s="28"/>
    </row>
    <row r="278" spans="1:12">
      <c r="A278" s="26"/>
      <c r="B278" s="27"/>
      <c r="C278" s="27"/>
      <c r="D278" s="27"/>
      <c r="E278" s="319"/>
      <c r="F278" s="28"/>
      <c r="G278" s="40"/>
      <c r="H278" s="30"/>
      <c r="I278" s="27"/>
      <c r="J278" s="104"/>
      <c r="K278" s="28"/>
      <c r="L278" s="28"/>
    </row>
    <row r="279" spans="1:12">
      <c r="A279" s="26"/>
      <c r="B279" s="27"/>
      <c r="C279" s="27"/>
      <c r="D279" s="27"/>
      <c r="E279" s="319"/>
      <c r="F279" s="28"/>
      <c r="G279" s="40"/>
      <c r="H279" s="30"/>
      <c r="I279" s="27"/>
      <c r="J279" s="104"/>
      <c r="K279" s="28"/>
      <c r="L279" s="28"/>
    </row>
    <row r="280" spans="1:12">
      <c r="A280" s="26"/>
      <c r="B280" s="27"/>
      <c r="C280" s="27"/>
      <c r="D280" s="27"/>
      <c r="E280" s="319"/>
      <c r="F280" s="28"/>
      <c r="G280" s="40"/>
      <c r="H280" s="30"/>
      <c r="I280" s="27"/>
      <c r="J280" s="104"/>
      <c r="K280" s="28"/>
      <c r="L280" s="28"/>
    </row>
    <row r="281" spans="1:12">
      <c r="A281" s="26"/>
      <c r="B281" s="27"/>
      <c r="C281" s="27"/>
      <c r="D281" s="27"/>
      <c r="E281" s="319"/>
      <c r="F281" s="28"/>
      <c r="G281" s="40"/>
      <c r="H281" s="30"/>
      <c r="I281" s="27"/>
      <c r="J281" s="104"/>
      <c r="K281" s="28"/>
      <c r="L281" s="28"/>
    </row>
    <row r="282" spans="1:12">
      <c r="A282" s="26"/>
      <c r="B282" s="27"/>
      <c r="C282" s="27"/>
      <c r="D282" s="27"/>
      <c r="E282" s="319"/>
      <c r="F282" s="28"/>
      <c r="G282" s="40"/>
      <c r="H282" s="30"/>
      <c r="I282" s="27"/>
      <c r="J282" s="104"/>
      <c r="K282" s="28"/>
      <c r="L282" s="28"/>
    </row>
    <row r="283" spans="1:12">
      <c r="A283" s="26"/>
      <c r="B283" s="27"/>
      <c r="C283" s="27"/>
      <c r="D283" s="27"/>
      <c r="E283" s="319"/>
      <c r="F283" s="28"/>
      <c r="G283" s="40"/>
      <c r="H283" s="30"/>
      <c r="I283" s="27"/>
      <c r="J283" s="104"/>
      <c r="K283" s="28"/>
      <c r="L283" s="28"/>
    </row>
    <row r="284" spans="1:12">
      <c r="A284" s="26"/>
      <c r="B284" s="27"/>
      <c r="C284" s="27"/>
      <c r="D284" s="27"/>
      <c r="E284" s="319"/>
      <c r="F284" s="28"/>
      <c r="G284" s="40"/>
      <c r="H284" s="30"/>
      <c r="I284" s="27"/>
      <c r="J284" s="104"/>
      <c r="K284" s="28"/>
      <c r="L284" s="28"/>
    </row>
    <row r="285" spans="1:12">
      <c r="A285" s="26"/>
      <c r="B285" s="27"/>
      <c r="C285" s="27"/>
      <c r="D285" s="27"/>
      <c r="E285" s="319"/>
      <c r="F285" s="28"/>
      <c r="G285" s="40"/>
      <c r="H285" s="30"/>
      <c r="I285" s="27"/>
      <c r="J285" s="104"/>
      <c r="K285" s="28"/>
      <c r="L285" s="28"/>
    </row>
    <row r="286" spans="1:12">
      <c r="A286" s="26"/>
      <c r="B286" s="27"/>
      <c r="C286" s="27"/>
      <c r="D286" s="27"/>
      <c r="E286" s="319"/>
      <c r="F286" s="28"/>
      <c r="G286" s="40"/>
      <c r="H286" s="30"/>
      <c r="I286" s="27"/>
      <c r="J286" s="104"/>
      <c r="K286" s="28"/>
      <c r="L286" s="28"/>
    </row>
    <row r="287" spans="1:12">
      <c r="A287" s="26"/>
      <c r="B287" s="27"/>
      <c r="C287" s="27"/>
      <c r="D287" s="27"/>
      <c r="E287" s="319"/>
      <c r="F287" s="28"/>
      <c r="G287" s="40"/>
      <c r="H287" s="30"/>
      <c r="I287" s="27"/>
      <c r="J287" s="104"/>
      <c r="K287" s="28"/>
      <c r="L287" s="28"/>
    </row>
    <row r="288" spans="1:12">
      <c r="A288" s="26"/>
      <c r="B288" s="27"/>
      <c r="C288" s="27"/>
      <c r="D288" s="27"/>
      <c r="E288" s="319"/>
      <c r="F288" s="28"/>
      <c r="G288" s="40"/>
      <c r="H288" s="30"/>
      <c r="I288" s="27"/>
      <c r="J288" s="104"/>
      <c r="K288" s="28"/>
      <c r="L288" s="28"/>
    </row>
    <row r="289" spans="1:12">
      <c r="A289" s="26"/>
      <c r="B289" s="27"/>
      <c r="C289" s="27"/>
      <c r="D289" s="27"/>
      <c r="E289" s="319"/>
      <c r="F289" s="28"/>
      <c r="G289" s="40"/>
      <c r="H289" s="30"/>
      <c r="I289" s="27"/>
      <c r="J289" s="104"/>
      <c r="K289" s="28"/>
      <c r="L289" s="28"/>
    </row>
    <row r="290" spans="1:12">
      <c r="A290" s="26"/>
      <c r="B290" s="27"/>
      <c r="C290" s="27"/>
      <c r="D290" s="27"/>
      <c r="E290" s="319"/>
      <c r="F290" s="28"/>
      <c r="G290" s="40"/>
      <c r="H290" s="30"/>
      <c r="I290" s="27"/>
      <c r="J290" s="104"/>
      <c r="K290" s="28"/>
      <c r="L290" s="28"/>
    </row>
    <row r="291" spans="1:12">
      <c r="A291" s="26"/>
      <c r="B291" s="27"/>
      <c r="C291" s="27"/>
      <c r="D291" s="27"/>
      <c r="E291" s="319"/>
      <c r="F291" s="28"/>
      <c r="G291" s="40"/>
      <c r="H291" s="30"/>
      <c r="I291" s="27"/>
      <c r="J291" s="104"/>
      <c r="K291" s="28"/>
      <c r="L291" s="28"/>
    </row>
    <row r="292" spans="1:12">
      <c r="A292" s="26"/>
      <c r="B292" s="27"/>
      <c r="C292" s="27"/>
      <c r="D292" s="27"/>
      <c r="E292" s="319"/>
      <c r="F292" s="28"/>
      <c r="G292" s="40"/>
      <c r="H292" s="30"/>
      <c r="I292" s="27"/>
      <c r="J292" s="104"/>
      <c r="K292" s="28"/>
      <c r="L292" s="28"/>
    </row>
    <row r="293" spans="1:12">
      <c r="A293" s="26"/>
      <c r="B293" s="27"/>
      <c r="C293" s="27"/>
      <c r="D293" s="27"/>
      <c r="E293" s="319"/>
      <c r="F293" s="28"/>
      <c r="G293" s="40"/>
      <c r="H293" s="30"/>
      <c r="I293" s="27"/>
      <c r="J293" s="104"/>
      <c r="K293" s="28"/>
      <c r="L293" s="28"/>
    </row>
    <row r="294" spans="1:12">
      <c r="A294" s="26"/>
      <c r="B294" s="27"/>
      <c r="C294" s="27"/>
      <c r="D294" s="27"/>
      <c r="E294" s="319"/>
      <c r="F294" s="28"/>
      <c r="G294" s="40"/>
      <c r="H294" s="30"/>
      <c r="I294" s="27"/>
      <c r="J294" s="104"/>
      <c r="K294" s="28"/>
      <c r="L294" s="28"/>
    </row>
    <row r="295" spans="1:12">
      <c r="A295" s="26"/>
      <c r="B295" s="27"/>
      <c r="C295" s="27"/>
      <c r="D295" s="27"/>
      <c r="E295" s="319"/>
      <c r="F295" s="28"/>
      <c r="G295" s="40"/>
      <c r="H295" s="30"/>
      <c r="I295" s="27"/>
      <c r="J295" s="104"/>
    </row>
    <row r="296" spans="1:12">
      <c r="A296" s="26"/>
      <c r="B296" s="13"/>
      <c r="C296" s="13"/>
      <c r="D296" s="13"/>
      <c r="G296" s="13"/>
      <c r="H296" s="13"/>
      <c r="J296" s="104"/>
    </row>
    <row r="297" spans="1:12">
      <c r="A297" s="26"/>
      <c r="B297" s="13"/>
      <c r="C297" s="13"/>
      <c r="D297" s="13"/>
      <c r="G297" s="13"/>
      <c r="H297" s="13"/>
    </row>
    <row r="298" spans="1:12">
      <c r="A298" s="26"/>
    </row>
  </sheetData>
  <autoFilter ref="A6:L158" xr:uid="{00000000-0009-0000-0000-000002000000}"/>
  <dataConsolidate/>
  <mergeCells count="137">
    <mergeCell ref="A119:A122"/>
    <mergeCell ref="F119:F122"/>
    <mergeCell ref="E119:E122"/>
    <mergeCell ref="D119:D122"/>
    <mergeCell ref="C119:C122"/>
    <mergeCell ref="B119:B122"/>
    <mergeCell ref="A106:A109"/>
    <mergeCell ref="F106:F109"/>
    <mergeCell ref="E106:E109"/>
    <mergeCell ref="D104:D105"/>
    <mergeCell ref="D106:D109"/>
    <mergeCell ref="C106:C109"/>
    <mergeCell ref="B106:B109"/>
    <mergeCell ref="B104:B105"/>
    <mergeCell ref="A104:A105"/>
    <mergeCell ref="C104:C105"/>
    <mergeCell ref="E104:E105"/>
    <mergeCell ref="F104:F105"/>
    <mergeCell ref="A92:A95"/>
    <mergeCell ref="F92:F95"/>
    <mergeCell ref="E92:E95"/>
    <mergeCell ref="D92:D95"/>
    <mergeCell ref="C92:C95"/>
    <mergeCell ref="B92:B95"/>
    <mergeCell ref="A68:A71"/>
    <mergeCell ref="F68:F71"/>
    <mergeCell ref="E68:E71"/>
    <mergeCell ref="D68:D71"/>
    <mergeCell ref="C68:C71"/>
    <mergeCell ref="B68:B71"/>
    <mergeCell ref="A73:A76"/>
    <mergeCell ref="A77:A78"/>
    <mergeCell ref="F77:F78"/>
    <mergeCell ref="E77:E78"/>
    <mergeCell ref="D77:D78"/>
    <mergeCell ref="C77:C78"/>
    <mergeCell ref="B77:B78"/>
    <mergeCell ref="F73:F76"/>
    <mergeCell ref="E73:E76"/>
    <mergeCell ref="D73:D76"/>
    <mergeCell ref="C73:C76"/>
    <mergeCell ref="B73:B76"/>
    <mergeCell ref="F51:F53"/>
    <mergeCell ref="A48:A50"/>
    <mergeCell ref="B48:B50"/>
    <mergeCell ref="C48:C50"/>
    <mergeCell ref="D48:D50"/>
    <mergeCell ref="E48:E50"/>
    <mergeCell ref="A65:A67"/>
    <mergeCell ref="F65:F67"/>
    <mergeCell ref="E65:E67"/>
    <mergeCell ref="D65:D67"/>
    <mergeCell ref="C65:C67"/>
    <mergeCell ref="B65:B67"/>
    <mergeCell ref="A59:A61"/>
    <mergeCell ref="F59:F61"/>
    <mergeCell ref="E59:E61"/>
    <mergeCell ref="D59:D61"/>
    <mergeCell ref="B59:B61"/>
    <mergeCell ref="C59:C61"/>
    <mergeCell ref="F21:F23"/>
    <mergeCell ref="E21:E23"/>
    <mergeCell ref="D21:D23"/>
    <mergeCell ref="C21:C23"/>
    <mergeCell ref="B21:B23"/>
    <mergeCell ref="A21:A23"/>
    <mergeCell ref="F40:F41"/>
    <mergeCell ref="E40:E41"/>
    <mergeCell ref="D40:D41"/>
    <mergeCell ref="C40:C41"/>
    <mergeCell ref="A40:A41"/>
    <mergeCell ref="B40:B41"/>
    <mergeCell ref="A37:A39"/>
    <mergeCell ref="B37:B39"/>
    <mergeCell ref="C37:C39"/>
    <mergeCell ref="D37:D39"/>
    <mergeCell ref="E37:E39"/>
    <mergeCell ref="F37:F39"/>
    <mergeCell ref="A89:A90"/>
    <mergeCell ref="F89:F90"/>
    <mergeCell ref="E89:E90"/>
    <mergeCell ref="D89:D90"/>
    <mergeCell ref="C89:C90"/>
    <mergeCell ref="B89:B90"/>
    <mergeCell ref="F30:F32"/>
    <mergeCell ref="E30:E32"/>
    <mergeCell ref="D30:D32"/>
    <mergeCell ref="C30:C32"/>
    <mergeCell ref="B30:B32"/>
    <mergeCell ref="A30:A32"/>
    <mergeCell ref="A55:A57"/>
    <mergeCell ref="F55:F57"/>
    <mergeCell ref="E55:E57"/>
    <mergeCell ref="D55:D57"/>
    <mergeCell ref="C55:C57"/>
    <mergeCell ref="B55:B57"/>
    <mergeCell ref="F48:F50"/>
    <mergeCell ref="A51:A53"/>
    <mergeCell ref="B51:B53"/>
    <mergeCell ref="C51:C53"/>
    <mergeCell ref="D51:D53"/>
    <mergeCell ref="E51:E53"/>
    <mergeCell ref="F127:F129"/>
    <mergeCell ref="E127:E129"/>
    <mergeCell ref="D127:D129"/>
    <mergeCell ref="C127:C129"/>
    <mergeCell ref="B127:B129"/>
    <mergeCell ref="A127:A129"/>
    <mergeCell ref="F130:F132"/>
    <mergeCell ref="E130:E132"/>
    <mergeCell ref="C130:C132"/>
    <mergeCell ref="B130:B132"/>
    <mergeCell ref="A130:A132"/>
    <mergeCell ref="A138:A140"/>
    <mergeCell ref="B138:B140"/>
    <mergeCell ref="C138:C140"/>
    <mergeCell ref="E138:E140"/>
    <mergeCell ref="F138:F140"/>
    <mergeCell ref="D138:D140"/>
    <mergeCell ref="A141:A142"/>
    <mergeCell ref="B141:B142"/>
    <mergeCell ref="C141:C142"/>
    <mergeCell ref="D141:D142"/>
    <mergeCell ref="E141:E142"/>
    <mergeCell ref="F141:F142"/>
    <mergeCell ref="A144:A145"/>
    <mergeCell ref="A146:A147"/>
    <mergeCell ref="B144:B145"/>
    <mergeCell ref="C144:C145"/>
    <mergeCell ref="D144:D145"/>
    <mergeCell ref="E144:E145"/>
    <mergeCell ref="F144:F145"/>
    <mergeCell ref="B146:B147"/>
    <mergeCell ref="C146:C147"/>
    <mergeCell ref="D146:D147"/>
    <mergeCell ref="E146:E147"/>
    <mergeCell ref="F146:F147"/>
  </mergeCells>
  <pageMargins left="0.2" right="0.2" top="0.5" bottom="0.5" header="0.3" footer="0.3"/>
  <pageSetup scale="91" fitToHeight="0" orientation="landscape" r:id="rId1"/>
  <legacy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106"/>
  <sheetViews>
    <sheetView workbookViewId="0">
      <pane ySplit="5" topLeftCell="A6" activePane="bottomLeft" state="frozen"/>
      <selection activeCell="D3" sqref="D3"/>
      <selection pane="bottomLeft" activeCell="D18" sqref="D18"/>
    </sheetView>
  </sheetViews>
  <sheetFormatPr defaultColWidth="9.140625" defaultRowHeight="12.75"/>
  <cols>
    <col min="1" max="1" width="4.5703125" style="12" customWidth="1"/>
    <col min="2" max="2" width="9.85546875" style="12" bestFit="1" customWidth="1"/>
    <col min="3" max="3" width="18.7109375" style="12" bestFit="1" customWidth="1"/>
    <col min="4" max="5" width="11.42578125" style="12" customWidth="1"/>
    <col min="6" max="6" width="24.5703125" style="13" bestFit="1" customWidth="1"/>
    <col min="7" max="7" width="12.42578125" style="13" bestFit="1" customWidth="1"/>
    <col min="8" max="8" width="50.28515625" style="13" customWidth="1"/>
    <col min="9" max="9" width="20.5703125" style="13" customWidth="1"/>
    <col min="10" max="16384" width="9.140625" style="13"/>
  </cols>
  <sheetData>
    <row r="1" spans="1:9">
      <c r="A1" s="11" t="s">
        <v>7</v>
      </c>
      <c r="B1" s="11"/>
      <c r="G1" s="101" t="s">
        <v>81</v>
      </c>
      <c r="H1" s="144" t="s">
        <v>82</v>
      </c>
    </row>
    <row r="2" spans="1:9" ht="13.5" thickBot="1">
      <c r="A2" s="11"/>
      <c r="B2" s="11"/>
    </row>
    <row r="3" spans="1:9" ht="13.5" thickBot="1">
      <c r="A3" s="11"/>
      <c r="B3" s="11"/>
      <c r="F3" s="17" t="s">
        <v>188</v>
      </c>
      <c r="G3" s="20">
        <f>SUM(G6:G56)</f>
        <v>188529.53923076924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2">
        <v>1</v>
      </c>
      <c r="B6" s="88">
        <v>43516</v>
      </c>
      <c r="C6" s="98" t="s">
        <v>168</v>
      </c>
      <c r="D6" s="98" t="s">
        <v>169</v>
      </c>
      <c r="E6" s="98" t="s">
        <v>84</v>
      </c>
      <c r="F6" s="106" t="s">
        <v>170</v>
      </c>
      <c r="G6" s="40">
        <v>439.77</v>
      </c>
      <c r="H6" s="147" t="s">
        <v>171</v>
      </c>
      <c r="I6" s="39"/>
    </row>
    <row r="7" spans="1:9">
      <c r="A7" s="12">
        <v>2</v>
      </c>
      <c r="B7" s="88">
        <v>43602</v>
      </c>
      <c r="C7" s="156" t="s">
        <v>338</v>
      </c>
      <c r="D7" s="156" t="s">
        <v>339</v>
      </c>
      <c r="E7" s="156" t="s">
        <v>245</v>
      </c>
      <c r="F7" s="153" t="s">
        <v>340</v>
      </c>
      <c r="G7" s="97">
        <v>17543</v>
      </c>
      <c r="H7" s="154" t="s">
        <v>341</v>
      </c>
      <c r="I7" s="153" t="s">
        <v>100</v>
      </c>
    </row>
    <row r="8" spans="1:9">
      <c r="A8" s="12">
        <v>3</v>
      </c>
      <c r="B8" s="89">
        <v>24</v>
      </c>
      <c r="C8" s="98" t="s">
        <v>411</v>
      </c>
      <c r="D8" s="98" t="s">
        <v>410</v>
      </c>
      <c r="E8" s="104" t="s">
        <v>390</v>
      </c>
      <c r="F8" s="96" t="s">
        <v>116</v>
      </c>
      <c r="G8" s="108">
        <v>16741</v>
      </c>
      <c r="H8" s="147" t="s">
        <v>412</v>
      </c>
      <c r="I8" s="28"/>
    </row>
    <row r="9" spans="1:9">
      <c r="A9" s="12">
        <v>4</v>
      </c>
      <c r="B9" s="86">
        <v>43691</v>
      </c>
      <c r="C9" s="27" t="s">
        <v>499</v>
      </c>
      <c r="D9" s="51" t="s">
        <v>498</v>
      </c>
      <c r="E9" s="27" t="s">
        <v>390</v>
      </c>
      <c r="F9" s="28" t="s">
        <v>496</v>
      </c>
      <c r="G9" s="108">
        <v>21150</v>
      </c>
      <c r="H9" s="30" t="s">
        <v>497</v>
      </c>
      <c r="I9" s="27"/>
    </row>
    <row r="10" spans="1:9">
      <c r="A10" s="12">
        <v>5</v>
      </c>
      <c r="B10" s="86">
        <v>43696</v>
      </c>
      <c r="C10" s="152" t="s">
        <v>505</v>
      </c>
      <c r="D10" s="233" t="s">
        <v>498</v>
      </c>
      <c r="E10" s="232" t="s">
        <v>390</v>
      </c>
      <c r="F10" s="155" t="s">
        <v>170</v>
      </c>
      <c r="G10" s="108">
        <f>932/1.3</f>
        <v>716.92307692307691</v>
      </c>
      <c r="H10" s="154" t="s">
        <v>506</v>
      </c>
      <c r="I10" s="28"/>
    </row>
    <row r="11" spans="1:9">
      <c r="A11" s="12">
        <v>6</v>
      </c>
      <c r="B11" s="234">
        <v>43696</v>
      </c>
      <c r="C11" s="232" t="s">
        <v>510</v>
      </c>
      <c r="D11" s="233" t="s">
        <v>498</v>
      </c>
      <c r="E11" s="152" t="s">
        <v>390</v>
      </c>
      <c r="F11" s="153" t="s">
        <v>511</v>
      </c>
      <c r="G11" s="108">
        <f>278/1.3</f>
        <v>213.84615384615384</v>
      </c>
      <c r="H11" s="30" t="s">
        <v>512</v>
      </c>
      <c r="I11" s="28"/>
    </row>
    <row r="12" spans="1:9" s="101" customFormat="1">
      <c r="A12" s="100">
        <v>7</v>
      </c>
      <c r="B12" s="304">
        <v>43742</v>
      </c>
      <c r="C12" s="302" t="s">
        <v>725</v>
      </c>
      <c r="D12" s="303" t="s">
        <v>548</v>
      </c>
      <c r="E12" s="302" t="s">
        <v>390</v>
      </c>
      <c r="F12" s="155" t="s">
        <v>170</v>
      </c>
      <c r="G12" s="108">
        <v>675</v>
      </c>
      <c r="H12" s="154" t="s">
        <v>724</v>
      </c>
      <c r="I12" s="153"/>
    </row>
    <row r="13" spans="1:9">
      <c r="A13" s="100">
        <v>8</v>
      </c>
      <c r="B13" s="159">
        <v>43711</v>
      </c>
      <c r="C13" s="152" t="s">
        <v>547</v>
      </c>
      <c r="D13" s="156" t="s">
        <v>548</v>
      </c>
      <c r="E13" s="152" t="s">
        <v>83</v>
      </c>
      <c r="F13" s="153" t="s">
        <v>549</v>
      </c>
      <c r="G13" s="108">
        <v>38355</v>
      </c>
      <c r="H13" s="154" t="s">
        <v>550</v>
      </c>
      <c r="I13" s="28"/>
    </row>
    <row r="14" spans="1:9">
      <c r="A14" s="100">
        <v>9</v>
      </c>
      <c r="B14" s="159">
        <v>43713</v>
      </c>
      <c r="C14" s="152"/>
      <c r="D14" s="156" t="s">
        <v>571</v>
      </c>
      <c r="E14" s="152" t="s">
        <v>245</v>
      </c>
      <c r="F14" s="154" t="s">
        <v>489</v>
      </c>
      <c r="G14" s="108">
        <v>32000</v>
      </c>
      <c r="H14" s="154" t="s">
        <v>572</v>
      </c>
      <c r="I14" s="28"/>
    </row>
    <row r="15" spans="1:9">
      <c r="A15" s="100">
        <v>10</v>
      </c>
      <c r="B15" s="159">
        <v>43721</v>
      </c>
      <c r="C15" s="156"/>
      <c r="D15" s="251" t="s">
        <v>573</v>
      </c>
      <c r="E15" s="156" t="s">
        <v>82</v>
      </c>
      <c r="F15" s="155" t="s">
        <v>489</v>
      </c>
      <c r="G15" s="97">
        <v>9000</v>
      </c>
      <c r="H15" s="155" t="s">
        <v>574</v>
      </c>
      <c r="I15" s="28"/>
    </row>
    <row r="16" spans="1:9">
      <c r="A16" s="100">
        <v>11</v>
      </c>
      <c r="B16" s="159">
        <v>43725</v>
      </c>
      <c r="C16" s="156" t="s">
        <v>580</v>
      </c>
      <c r="D16" s="253" t="s">
        <v>577</v>
      </c>
      <c r="E16" s="156" t="s">
        <v>173</v>
      </c>
      <c r="F16" s="155" t="s">
        <v>112</v>
      </c>
      <c r="G16" s="97">
        <v>28300</v>
      </c>
      <c r="H16" s="155" t="s">
        <v>578</v>
      </c>
    </row>
    <row r="17" spans="1:12">
      <c r="A17" s="100">
        <v>12</v>
      </c>
      <c r="B17" s="255">
        <v>43725</v>
      </c>
      <c r="C17" s="152" t="s">
        <v>446</v>
      </c>
      <c r="D17" s="253" t="s">
        <v>579</v>
      </c>
      <c r="E17" s="254" t="s">
        <v>173</v>
      </c>
      <c r="F17" s="153" t="s">
        <v>88</v>
      </c>
      <c r="G17" s="108">
        <v>3750</v>
      </c>
      <c r="H17" s="154" t="s">
        <v>581</v>
      </c>
    </row>
    <row r="18" spans="1:12">
      <c r="A18" s="100">
        <v>13</v>
      </c>
      <c r="B18" s="159">
        <v>43728</v>
      </c>
      <c r="C18" s="152"/>
      <c r="D18" s="156" t="s">
        <v>582</v>
      </c>
      <c r="E18" s="152" t="s">
        <v>245</v>
      </c>
      <c r="F18" s="153" t="s">
        <v>340</v>
      </c>
      <c r="G18" s="108">
        <v>19645</v>
      </c>
      <c r="H18" s="154" t="s">
        <v>583</v>
      </c>
      <c r="I18" s="101"/>
      <c r="J18" s="101"/>
      <c r="K18" s="101"/>
    </row>
    <row r="19" spans="1:12" s="101" customFormat="1">
      <c r="A19" s="100">
        <v>14</v>
      </c>
      <c r="B19" s="86"/>
      <c r="C19" s="152"/>
      <c r="D19" s="152"/>
      <c r="E19" s="152"/>
      <c r="F19" s="153"/>
      <c r="G19" s="108"/>
      <c r="H19" s="154"/>
      <c r="L19" s="102"/>
    </row>
    <row r="20" spans="1:12" s="38" customFormat="1">
      <c r="A20" s="100">
        <v>15</v>
      </c>
      <c r="B20" s="68"/>
      <c r="C20" s="152"/>
      <c r="D20" s="100"/>
      <c r="E20" s="152"/>
      <c r="F20" s="153"/>
      <c r="G20" s="108"/>
      <c r="H20" s="154"/>
      <c r="I20" s="101"/>
      <c r="J20" s="101"/>
      <c r="K20" s="101"/>
    </row>
    <row r="21" spans="1:12">
      <c r="A21" s="100">
        <v>16</v>
      </c>
      <c r="B21" s="159"/>
      <c r="C21" s="152"/>
      <c r="E21" s="156"/>
      <c r="F21" s="155"/>
      <c r="G21" s="108"/>
      <c r="H21" s="29"/>
    </row>
    <row r="22" spans="1:12">
      <c r="A22" s="100">
        <v>17</v>
      </c>
      <c r="B22" s="68"/>
      <c r="C22" s="104"/>
      <c r="D22" s="137"/>
      <c r="E22" s="100"/>
      <c r="F22" s="101"/>
      <c r="G22" s="108"/>
      <c r="H22" s="14"/>
    </row>
    <row r="23" spans="1:12">
      <c r="A23" s="100">
        <v>18</v>
      </c>
      <c r="B23" s="52"/>
      <c r="G23" s="108"/>
    </row>
    <row r="24" spans="1:12">
      <c r="A24" s="100">
        <v>19</v>
      </c>
      <c r="B24" s="52"/>
      <c r="G24" s="108"/>
    </row>
    <row r="25" spans="1:12">
      <c r="A25" s="100">
        <v>20</v>
      </c>
      <c r="B25" s="26"/>
      <c r="G25" s="108"/>
    </row>
    <row r="26" spans="1:12">
      <c r="A26" s="100">
        <v>21</v>
      </c>
      <c r="B26" s="26"/>
      <c r="G26" s="108"/>
    </row>
    <row r="27" spans="1:12">
      <c r="A27" s="100">
        <v>22</v>
      </c>
      <c r="B27" s="26"/>
      <c r="G27" s="108"/>
    </row>
    <row r="28" spans="1:12">
      <c r="A28" s="100">
        <v>23</v>
      </c>
      <c r="B28" s="26"/>
      <c r="G28" s="108"/>
    </row>
    <row r="29" spans="1:12">
      <c r="A29" s="100">
        <v>24</v>
      </c>
      <c r="B29" s="26"/>
      <c r="G29" s="53"/>
    </row>
    <row r="30" spans="1:12">
      <c r="A30" s="100">
        <v>25</v>
      </c>
      <c r="B30" s="26"/>
      <c r="G30" s="53"/>
    </row>
    <row r="31" spans="1:12">
      <c r="A31" s="100">
        <v>26</v>
      </c>
      <c r="B31" s="26"/>
      <c r="G31" s="53"/>
    </row>
    <row r="32" spans="1:12">
      <c r="A32" s="100">
        <v>27</v>
      </c>
      <c r="B32" s="26"/>
      <c r="G32" s="53"/>
    </row>
    <row r="33" spans="1:7">
      <c r="A33" s="100">
        <v>28</v>
      </c>
      <c r="B33" s="26"/>
      <c r="G33" s="53"/>
    </row>
    <row r="34" spans="1:7">
      <c r="A34" s="100">
        <v>29</v>
      </c>
      <c r="B34" s="26"/>
    </row>
    <row r="35" spans="1:7">
      <c r="A35" s="100">
        <v>30</v>
      </c>
      <c r="B35" s="26"/>
    </row>
    <row r="36" spans="1:7">
      <c r="A36" s="100">
        <v>31</v>
      </c>
      <c r="B36" s="26"/>
    </row>
    <row r="37" spans="1:7">
      <c r="A37" s="100">
        <v>32</v>
      </c>
      <c r="B37" s="26"/>
    </row>
    <row r="38" spans="1:7">
      <c r="A38" s="100">
        <v>33</v>
      </c>
      <c r="B38" s="26"/>
    </row>
    <row r="39" spans="1:7">
      <c r="A39" s="100">
        <v>34</v>
      </c>
      <c r="B39" s="26"/>
    </row>
    <row r="40" spans="1:7">
      <c r="A40" s="100">
        <v>35</v>
      </c>
      <c r="B40" s="26"/>
    </row>
    <row r="41" spans="1:7">
      <c r="A41" s="100">
        <v>36</v>
      </c>
      <c r="B41" s="26"/>
    </row>
    <row r="42" spans="1:7">
      <c r="A42" s="100">
        <v>37</v>
      </c>
      <c r="B42" s="26"/>
    </row>
    <row r="43" spans="1:7">
      <c r="A43" s="100">
        <v>38</v>
      </c>
      <c r="B43" s="26"/>
    </row>
    <row r="44" spans="1:7">
      <c r="A44" s="100">
        <v>39</v>
      </c>
      <c r="B44" s="26"/>
    </row>
    <row r="45" spans="1:7">
      <c r="A45" s="100">
        <v>40</v>
      </c>
      <c r="B45" s="26"/>
    </row>
    <row r="46" spans="1:7">
      <c r="A46" s="100">
        <v>41</v>
      </c>
      <c r="B46" s="26"/>
    </row>
    <row r="47" spans="1:7">
      <c r="A47" s="100">
        <v>42</v>
      </c>
      <c r="B47" s="26"/>
    </row>
    <row r="48" spans="1:7">
      <c r="A48" s="100">
        <v>43</v>
      </c>
      <c r="B48" s="26"/>
    </row>
    <row r="49" spans="1:2">
      <c r="A49" s="100">
        <v>44</v>
      </c>
      <c r="B49" s="26"/>
    </row>
    <row r="50" spans="1:2">
      <c r="A50" s="100">
        <v>45</v>
      </c>
      <c r="B50" s="26"/>
    </row>
    <row r="51" spans="1:2">
      <c r="A51" s="100">
        <v>46</v>
      </c>
      <c r="B51" s="26"/>
    </row>
    <row r="52" spans="1:2">
      <c r="A52" s="100">
        <v>47</v>
      </c>
      <c r="B52" s="26"/>
    </row>
    <row r="53" spans="1:2">
      <c r="A53" s="100">
        <v>48</v>
      </c>
      <c r="B53" s="26"/>
    </row>
    <row r="54" spans="1:2">
      <c r="A54" s="100">
        <v>49</v>
      </c>
      <c r="B54" s="26"/>
    </row>
    <row r="55" spans="1:2">
      <c r="A55" s="100">
        <v>50</v>
      </c>
      <c r="B55" s="26"/>
    </row>
    <row r="56" spans="1:2">
      <c r="A56" s="100">
        <v>51</v>
      </c>
      <c r="B56" s="27"/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autoFilter ref="A5:L56" xr:uid="{00000000-0009-0000-0000-000003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5"/>
  <sheetViews>
    <sheetView workbookViewId="0">
      <pane ySplit="5" topLeftCell="A6" activePane="bottomLeft" state="frozen"/>
      <selection activeCell="D3" sqref="D3"/>
      <selection pane="bottomLeft" activeCell="G13" sqref="G13"/>
    </sheetView>
  </sheetViews>
  <sheetFormatPr defaultColWidth="9.140625" defaultRowHeight="12.75"/>
  <cols>
    <col min="1" max="1" width="4.5703125" style="100" customWidth="1"/>
    <col min="2" max="2" width="9.85546875" style="100" bestFit="1" customWidth="1"/>
    <col min="3" max="3" width="10.42578125" style="100" customWidth="1"/>
    <col min="4" max="5" width="11.42578125" style="100" customWidth="1"/>
    <col min="6" max="6" width="20.5703125" style="101" bestFit="1" customWidth="1"/>
    <col min="7" max="7" width="15.5703125" style="101" customWidth="1"/>
    <col min="8" max="8" width="51.7109375" style="101" customWidth="1"/>
    <col min="9" max="9" width="20.5703125" style="101" customWidth="1"/>
    <col min="10" max="16384" width="9.140625" style="101"/>
  </cols>
  <sheetData>
    <row r="1" spans="1:9">
      <c r="A1" s="11" t="s">
        <v>87</v>
      </c>
      <c r="B1" s="11"/>
      <c r="G1" s="101" t="s">
        <v>81</v>
      </c>
      <c r="H1" s="144" t="s">
        <v>82</v>
      </c>
    </row>
    <row r="2" spans="1:9" ht="13.5" thickBot="1">
      <c r="A2" s="11"/>
      <c r="B2" s="11"/>
      <c r="G2" s="101" t="s">
        <v>126</v>
      </c>
    </row>
    <row r="3" spans="1:9" ht="13.5" thickBot="1">
      <c r="A3" s="11"/>
      <c r="B3" s="11"/>
      <c r="F3" s="17" t="s">
        <v>188</v>
      </c>
      <c r="G3" s="20">
        <f>SUM(G6:G55)</f>
        <v>25354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39</v>
      </c>
      <c r="H5" s="22" t="s">
        <v>2</v>
      </c>
      <c r="I5" s="22" t="s">
        <v>4</v>
      </c>
    </row>
    <row r="6" spans="1:9">
      <c r="A6" s="100">
        <v>1</v>
      </c>
      <c r="B6" s="88">
        <v>43468</v>
      </c>
      <c r="C6" s="98" t="s">
        <v>95</v>
      </c>
      <c r="D6" s="98" t="s">
        <v>96</v>
      </c>
      <c r="E6" s="98" t="s">
        <v>97</v>
      </c>
      <c r="F6" s="106" t="s">
        <v>98</v>
      </c>
      <c r="G6" s="97">
        <v>25354</v>
      </c>
      <c r="H6" s="147" t="s">
        <v>99</v>
      </c>
      <c r="I6" s="106" t="s">
        <v>100</v>
      </c>
    </row>
    <row r="7" spans="1:9">
      <c r="A7" s="100">
        <v>2</v>
      </c>
      <c r="B7" s="88"/>
      <c r="C7" s="98"/>
      <c r="D7" s="98"/>
      <c r="E7" s="98"/>
      <c r="F7" s="96"/>
      <c r="G7" s="97"/>
      <c r="H7" s="147"/>
      <c r="I7" s="96"/>
    </row>
    <row r="8" spans="1:9">
      <c r="A8" s="100">
        <v>3</v>
      </c>
      <c r="B8" s="88"/>
      <c r="C8" s="98"/>
      <c r="D8" s="98"/>
      <c r="E8" s="98"/>
      <c r="F8" s="96"/>
      <c r="G8" s="97"/>
      <c r="H8" s="147"/>
      <c r="I8" s="96"/>
    </row>
    <row r="9" spans="1:9">
      <c r="A9" s="100">
        <v>4</v>
      </c>
      <c r="B9" s="86"/>
      <c r="C9" s="146"/>
      <c r="D9" s="98"/>
      <c r="E9" s="146"/>
      <c r="F9" s="96"/>
      <c r="G9" s="97"/>
      <c r="H9" s="147"/>
      <c r="I9" s="146"/>
    </row>
    <row r="10" spans="1:9">
      <c r="A10" s="100">
        <v>5</v>
      </c>
      <c r="B10" s="86"/>
      <c r="C10" s="146"/>
      <c r="D10" s="98"/>
      <c r="E10" s="146"/>
      <c r="F10" s="96"/>
      <c r="G10" s="29"/>
      <c r="H10" s="96"/>
      <c r="I10" s="96"/>
    </row>
    <row r="11" spans="1:9">
      <c r="A11" s="100">
        <v>6</v>
      </c>
      <c r="B11" s="86"/>
      <c r="C11" s="146"/>
      <c r="D11" s="98"/>
      <c r="E11" s="146"/>
      <c r="F11" s="96"/>
      <c r="G11" s="97"/>
      <c r="H11" s="147"/>
      <c r="I11" s="96"/>
    </row>
    <row r="12" spans="1:9">
      <c r="A12" s="100">
        <v>7</v>
      </c>
      <c r="B12" s="68"/>
      <c r="C12" s="146"/>
      <c r="E12" s="146"/>
      <c r="F12" s="96"/>
      <c r="G12" s="97"/>
      <c r="H12" s="147"/>
      <c r="I12" s="96"/>
    </row>
    <row r="13" spans="1:9">
      <c r="A13" s="100">
        <v>8</v>
      </c>
      <c r="B13" s="86"/>
      <c r="C13" s="146"/>
      <c r="D13" s="98"/>
      <c r="E13" s="146"/>
      <c r="F13" s="147"/>
      <c r="G13" s="97"/>
      <c r="H13" s="147"/>
      <c r="I13" s="96"/>
    </row>
    <row r="14" spans="1:9">
      <c r="A14" s="100">
        <v>9</v>
      </c>
      <c r="B14" s="99"/>
      <c r="C14" s="98"/>
      <c r="D14" s="98"/>
      <c r="E14" s="146"/>
      <c r="F14" s="70"/>
      <c r="G14" s="97"/>
      <c r="H14" s="70"/>
      <c r="I14" s="96"/>
    </row>
    <row r="15" spans="1:9">
      <c r="A15" s="100">
        <v>10</v>
      </c>
      <c r="B15" s="68"/>
      <c r="C15" s="146"/>
      <c r="E15" s="146"/>
      <c r="F15" s="147"/>
      <c r="G15" s="29"/>
      <c r="H15" s="147"/>
    </row>
    <row r="16" spans="1:9">
      <c r="A16" s="100">
        <v>11</v>
      </c>
      <c r="B16" s="68"/>
      <c r="C16" s="146"/>
      <c r="E16" s="146"/>
      <c r="F16" s="96"/>
      <c r="G16" s="29"/>
      <c r="H16" s="147"/>
    </row>
    <row r="17" spans="1:12">
      <c r="A17" s="100">
        <v>12</v>
      </c>
      <c r="B17" s="68"/>
      <c r="C17" s="146"/>
      <c r="E17" s="146"/>
      <c r="F17" s="96"/>
      <c r="G17" s="29"/>
      <c r="H17" s="147"/>
    </row>
    <row r="18" spans="1:12">
      <c r="A18" s="146">
        <v>33</v>
      </c>
      <c r="B18" s="86"/>
      <c r="C18" s="146"/>
      <c r="D18" s="146"/>
      <c r="E18" s="146"/>
      <c r="F18" s="96"/>
      <c r="G18" s="142"/>
      <c r="H18" s="147"/>
      <c r="L18" s="102"/>
    </row>
    <row r="19" spans="1:12" s="38" customFormat="1">
      <c r="A19" s="100">
        <v>14</v>
      </c>
      <c r="B19" s="68"/>
      <c r="C19" s="146"/>
      <c r="D19" s="100"/>
      <c r="E19" s="146"/>
      <c r="F19" s="96"/>
      <c r="G19" s="29"/>
      <c r="H19" s="147"/>
      <c r="I19" s="101"/>
      <c r="J19" s="101"/>
      <c r="K19" s="101"/>
    </row>
    <row r="20" spans="1:12">
      <c r="A20" s="100">
        <v>15</v>
      </c>
      <c r="B20" s="68"/>
      <c r="C20" s="146"/>
      <c r="F20" s="146"/>
      <c r="G20" s="96"/>
      <c r="H20" s="29"/>
    </row>
    <row r="21" spans="1:12">
      <c r="A21" s="100">
        <v>16</v>
      </c>
      <c r="B21" s="68"/>
      <c r="C21" s="146"/>
      <c r="D21" s="137"/>
      <c r="G21" s="53"/>
      <c r="H21" s="14"/>
    </row>
    <row r="22" spans="1:12">
      <c r="A22" s="100">
        <v>17</v>
      </c>
      <c r="B22" s="52"/>
      <c r="G22" s="53"/>
    </row>
    <row r="23" spans="1:12" ht="15">
      <c r="A23" s="100">
        <v>18</v>
      </c>
      <c r="B23" s="52"/>
      <c r="E23" s="91"/>
      <c r="G23" s="54"/>
    </row>
    <row r="24" spans="1:12">
      <c r="A24" s="100">
        <v>19</v>
      </c>
      <c r="B24" s="103"/>
      <c r="G24" s="53"/>
    </row>
    <row r="25" spans="1:12">
      <c r="A25" s="100">
        <v>20</v>
      </c>
      <c r="B25" s="103"/>
      <c r="G25" s="53"/>
    </row>
    <row r="26" spans="1:12">
      <c r="A26" s="100">
        <v>21</v>
      </c>
      <c r="B26" s="103"/>
      <c r="G26" s="53"/>
    </row>
    <row r="27" spans="1:12">
      <c r="A27" s="100">
        <v>22</v>
      </c>
      <c r="B27" s="103"/>
      <c r="G27" s="53"/>
    </row>
    <row r="28" spans="1:12">
      <c r="A28" s="100">
        <v>23</v>
      </c>
      <c r="B28" s="103"/>
      <c r="G28" s="53"/>
    </row>
    <row r="29" spans="1:12">
      <c r="A29" s="100">
        <v>24</v>
      </c>
      <c r="B29" s="103"/>
      <c r="G29" s="53"/>
    </row>
    <row r="30" spans="1:12">
      <c r="A30" s="100">
        <v>25</v>
      </c>
      <c r="B30" s="103"/>
      <c r="G30" s="53"/>
    </row>
    <row r="31" spans="1:12">
      <c r="A31" s="100">
        <v>26</v>
      </c>
      <c r="B31" s="103"/>
      <c r="G31" s="53"/>
    </row>
    <row r="32" spans="1:12">
      <c r="A32" s="100">
        <v>27</v>
      </c>
      <c r="B32" s="103"/>
      <c r="G32" s="53"/>
    </row>
    <row r="33" spans="1:2">
      <c r="A33" s="100">
        <v>28</v>
      </c>
      <c r="B33" s="103"/>
    </row>
    <row r="34" spans="1:2">
      <c r="A34" s="100">
        <v>29</v>
      </c>
      <c r="B34" s="103"/>
    </row>
    <row r="35" spans="1:2">
      <c r="A35" s="100">
        <v>30</v>
      </c>
      <c r="B35" s="103"/>
    </row>
    <row r="36" spans="1:2">
      <c r="A36" s="100">
        <v>31</v>
      </c>
      <c r="B36" s="103"/>
    </row>
    <row r="37" spans="1:2">
      <c r="A37" s="100">
        <v>32</v>
      </c>
      <c r="B37" s="103"/>
    </row>
    <row r="38" spans="1:2">
      <c r="A38" s="100">
        <v>33</v>
      </c>
      <c r="B38" s="103"/>
    </row>
    <row r="39" spans="1:2">
      <c r="A39" s="100">
        <v>34</v>
      </c>
      <c r="B39" s="103"/>
    </row>
    <row r="40" spans="1:2">
      <c r="A40" s="100">
        <v>35</v>
      </c>
      <c r="B40" s="103"/>
    </row>
    <row r="41" spans="1:2">
      <c r="A41" s="100">
        <v>36</v>
      </c>
      <c r="B41" s="103"/>
    </row>
    <row r="42" spans="1:2">
      <c r="A42" s="100">
        <v>37</v>
      </c>
      <c r="B42" s="103"/>
    </row>
    <row r="43" spans="1:2">
      <c r="A43" s="100">
        <v>38</v>
      </c>
      <c r="B43" s="103"/>
    </row>
    <row r="44" spans="1:2">
      <c r="A44" s="100">
        <v>39</v>
      </c>
      <c r="B44" s="103"/>
    </row>
    <row r="45" spans="1:2">
      <c r="A45" s="100">
        <v>40</v>
      </c>
      <c r="B45" s="103"/>
    </row>
    <row r="46" spans="1:2">
      <c r="A46" s="100">
        <v>41</v>
      </c>
      <c r="B46" s="103"/>
    </row>
    <row r="47" spans="1:2">
      <c r="A47" s="100">
        <v>42</v>
      </c>
      <c r="B47" s="103"/>
    </row>
    <row r="48" spans="1:2">
      <c r="A48" s="100">
        <v>43</v>
      </c>
      <c r="B48" s="103"/>
    </row>
    <row r="49" spans="1:2">
      <c r="A49" s="100">
        <v>44</v>
      </c>
      <c r="B49" s="103"/>
    </row>
    <row r="50" spans="1:2">
      <c r="A50" s="100">
        <v>45</v>
      </c>
      <c r="B50" s="103"/>
    </row>
    <row r="51" spans="1:2">
      <c r="A51" s="100">
        <v>46</v>
      </c>
      <c r="B51" s="103"/>
    </row>
    <row r="52" spans="1:2">
      <c r="A52" s="100">
        <v>47</v>
      </c>
      <c r="B52" s="103"/>
    </row>
    <row r="53" spans="1:2">
      <c r="A53" s="100">
        <v>48</v>
      </c>
      <c r="B53" s="103"/>
    </row>
    <row r="54" spans="1:2">
      <c r="A54" s="100">
        <v>49</v>
      </c>
      <c r="B54" s="103"/>
    </row>
    <row r="55" spans="1:2">
      <c r="A55" s="100">
        <v>50</v>
      </c>
      <c r="B55" s="146"/>
    </row>
    <row r="56" spans="1:2">
      <c r="B56" s="146"/>
    </row>
    <row r="57" spans="1:2">
      <c r="B57" s="146"/>
    </row>
    <row r="58" spans="1:2">
      <c r="B58" s="146"/>
    </row>
    <row r="59" spans="1:2">
      <c r="B59" s="146"/>
    </row>
    <row r="60" spans="1:2">
      <c r="B60" s="146"/>
    </row>
    <row r="61" spans="1:2">
      <c r="B61" s="146"/>
    </row>
    <row r="62" spans="1:2">
      <c r="B62" s="146"/>
    </row>
    <row r="63" spans="1:2">
      <c r="B63" s="146"/>
    </row>
    <row r="64" spans="1:2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2">
      <c r="B81" s="146"/>
    </row>
    <row r="82" spans="2:2">
      <c r="B82" s="146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H55"/>
  <sheetViews>
    <sheetView workbookViewId="0">
      <selection activeCell="G11" sqref="G11"/>
    </sheetView>
  </sheetViews>
  <sheetFormatPr defaultColWidth="9.140625" defaultRowHeight="12.75"/>
  <cols>
    <col min="1" max="1" width="4.5703125" style="12" customWidth="1"/>
    <col min="2" max="2" width="9.85546875" style="12" bestFit="1" customWidth="1"/>
    <col min="3" max="3" width="10.42578125" style="12" customWidth="1"/>
    <col min="4" max="4" width="11.42578125" style="12" customWidth="1"/>
    <col min="5" max="5" width="16.140625" style="13" bestFit="1" customWidth="1"/>
    <col min="6" max="6" width="14.42578125" style="13" customWidth="1"/>
    <col min="7" max="7" width="61" style="13" bestFit="1" customWidth="1"/>
    <col min="8" max="8" width="16.85546875" style="13" customWidth="1"/>
    <col min="9" max="16384" width="9.140625" style="13"/>
  </cols>
  <sheetData>
    <row r="1" spans="1:8">
      <c r="A1" s="11" t="s">
        <v>42</v>
      </c>
      <c r="B1" s="11"/>
      <c r="F1" s="101" t="s">
        <v>81</v>
      </c>
      <c r="G1" s="144" t="s">
        <v>82</v>
      </c>
    </row>
    <row r="2" spans="1:8" ht="13.5" thickBot="1">
      <c r="A2" s="11"/>
      <c r="B2" s="11"/>
      <c r="E2" s="102" t="s">
        <v>9</v>
      </c>
      <c r="F2" s="58">
        <v>42000</v>
      </c>
    </row>
    <row r="3" spans="1:8" ht="13.5" thickBot="1">
      <c r="A3" s="11"/>
      <c r="B3" s="11"/>
      <c r="E3" s="17" t="s">
        <v>188</v>
      </c>
      <c r="F3" s="20">
        <f>SUM(F6:F55)</f>
        <v>23558.219999999998</v>
      </c>
    </row>
    <row r="5" spans="1:8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8">
      <c r="A6" s="12">
        <v>1</v>
      </c>
      <c r="B6" s="159">
        <v>43508</v>
      </c>
      <c r="C6" s="159" t="s">
        <v>158</v>
      </c>
      <c r="D6" s="152" t="s">
        <v>84</v>
      </c>
      <c r="E6" s="153" t="s">
        <v>150</v>
      </c>
      <c r="F6" s="97">
        <v>152.47999999999999</v>
      </c>
      <c r="G6" s="154" t="s">
        <v>189</v>
      </c>
      <c r="H6" s="13" t="s">
        <v>276</v>
      </c>
    </row>
    <row r="7" spans="1:8" s="101" customFormat="1">
      <c r="A7" s="100">
        <v>2</v>
      </c>
      <c r="B7" s="159">
        <v>43525</v>
      </c>
      <c r="C7" s="159" t="s">
        <v>204</v>
      </c>
      <c r="D7" s="207" t="s">
        <v>84</v>
      </c>
      <c r="E7" s="153" t="s">
        <v>112</v>
      </c>
      <c r="F7" s="97">
        <v>4131.78</v>
      </c>
      <c r="G7" s="154" t="s">
        <v>275</v>
      </c>
      <c r="H7" s="101" t="s">
        <v>276</v>
      </c>
    </row>
    <row r="8" spans="1:8">
      <c r="A8" s="12">
        <v>3</v>
      </c>
      <c r="B8" s="52">
        <v>43623</v>
      </c>
      <c r="C8" s="98" t="s">
        <v>383</v>
      </c>
      <c r="D8" s="98" t="s">
        <v>84</v>
      </c>
      <c r="E8" s="106" t="s">
        <v>112</v>
      </c>
      <c r="F8" s="55">
        <v>207.7</v>
      </c>
      <c r="G8" s="106" t="s">
        <v>384</v>
      </c>
    </row>
    <row r="9" spans="1:8">
      <c r="A9" s="12">
        <v>4</v>
      </c>
      <c r="B9" s="52">
        <v>43637</v>
      </c>
      <c r="C9" s="104" t="s">
        <v>415</v>
      </c>
      <c r="D9" s="98" t="s">
        <v>84</v>
      </c>
      <c r="E9" s="96" t="s">
        <v>112</v>
      </c>
      <c r="F9" s="29">
        <v>2775.84</v>
      </c>
      <c r="G9" s="106" t="s">
        <v>416</v>
      </c>
      <c r="H9" s="31"/>
    </row>
    <row r="10" spans="1:8">
      <c r="A10" s="12">
        <v>5</v>
      </c>
      <c r="B10" s="52">
        <v>43637</v>
      </c>
      <c r="C10" s="104" t="s">
        <v>417</v>
      </c>
      <c r="D10" s="98" t="s">
        <v>83</v>
      </c>
      <c r="E10" s="106" t="s">
        <v>150</v>
      </c>
      <c r="F10" s="29">
        <v>1806.12</v>
      </c>
      <c r="G10" s="106" t="s">
        <v>418</v>
      </c>
      <c r="H10" s="31"/>
    </row>
    <row r="11" spans="1:8" ht="25.5">
      <c r="A11" s="12">
        <v>6</v>
      </c>
      <c r="B11" s="52">
        <v>43662</v>
      </c>
      <c r="C11" s="27" t="s">
        <v>449</v>
      </c>
      <c r="D11" s="27" t="s">
        <v>84</v>
      </c>
      <c r="E11" s="28" t="s">
        <v>112</v>
      </c>
      <c r="F11" s="40">
        <v>888.8</v>
      </c>
      <c r="G11" s="30" t="s">
        <v>450</v>
      </c>
      <c r="H11" s="27"/>
    </row>
    <row r="12" spans="1:8">
      <c r="A12" s="12">
        <v>7</v>
      </c>
      <c r="B12" s="52">
        <v>43670</v>
      </c>
      <c r="C12" s="51" t="s">
        <v>470</v>
      </c>
      <c r="D12" s="51" t="s">
        <v>471</v>
      </c>
      <c r="E12" s="39" t="s">
        <v>150</v>
      </c>
      <c r="F12" s="55">
        <v>59.22</v>
      </c>
      <c r="G12" s="39" t="s">
        <v>472</v>
      </c>
    </row>
    <row r="13" spans="1:8">
      <c r="A13" s="12">
        <v>8</v>
      </c>
      <c r="B13" s="52">
        <v>43700</v>
      </c>
      <c r="C13" s="51" t="s">
        <v>518</v>
      </c>
      <c r="D13" s="51" t="s">
        <v>83</v>
      </c>
      <c r="E13" s="39" t="s">
        <v>150</v>
      </c>
      <c r="F13" s="55">
        <v>4306.58</v>
      </c>
      <c r="G13" s="39" t="s">
        <v>522</v>
      </c>
    </row>
    <row r="14" spans="1:8" ht="25.5">
      <c r="A14" s="12">
        <v>9</v>
      </c>
      <c r="B14" s="244">
        <v>43718</v>
      </c>
      <c r="C14" s="243" t="s">
        <v>560</v>
      </c>
      <c r="D14" s="243" t="s">
        <v>84</v>
      </c>
      <c r="E14" s="153" t="s">
        <v>112</v>
      </c>
      <c r="F14" s="97">
        <v>64.569999999999993</v>
      </c>
      <c r="G14" s="154" t="s">
        <v>561</v>
      </c>
    </row>
    <row r="15" spans="1:8" ht="25.5">
      <c r="A15" s="12">
        <v>10</v>
      </c>
      <c r="B15" s="52">
        <v>43747</v>
      </c>
      <c r="C15" s="12" t="s">
        <v>645</v>
      </c>
      <c r="D15" s="51" t="s">
        <v>83</v>
      </c>
      <c r="E15" s="13" t="s">
        <v>112</v>
      </c>
      <c r="F15" s="53">
        <v>8343.58</v>
      </c>
      <c r="G15" s="14" t="s">
        <v>646</v>
      </c>
    </row>
    <row r="16" spans="1:8">
      <c r="A16" s="12">
        <v>11</v>
      </c>
      <c r="B16" s="52">
        <v>43805</v>
      </c>
      <c r="C16" s="12" t="s">
        <v>692</v>
      </c>
      <c r="D16" s="51" t="s">
        <v>84</v>
      </c>
      <c r="E16" s="13" t="s">
        <v>112</v>
      </c>
      <c r="F16" s="53">
        <v>821.55</v>
      </c>
      <c r="G16" s="13" t="s">
        <v>693</v>
      </c>
    </row>
    <row r="17" spans="1:7">
      <c r="A17" s="12">
        <v>12</v>
      </c>
      <c r="B17" s="52"/>
      <c r="D17" s="51"/>
      <c r="F17" s="53"/>
    </row>
    <row r="18" spans="1:7" s="38" customFormat="1">
      <c r="A18" s="12">
        <v>13</v>
      </c>
      <c r="B18" s="52"/>
      <c r="C18" s="12"/>
      <c r="D18" s="12"/>
      <c r="E18" s="13"/>
      <c r="F18" s="53"/>
      <c r="G18" s="13"/>
    </row>
    <row r="19" spans="1:7" s="38" customFormat="1">
      <c r="A19" s="12">
        <v>14</v>
      </c>
      <c r="B19" s="52"/>
      <c r="C19" s="12"/>
      <c r="D19" s="12"/>
      <c r="E19" s="13"/>
      <c r="F19" s="53"/>
      <c r="G19" s="39"/>
    </row>
    <row r="20" spans="1:7">
      <c r="A20" s="12">
        <v>15</v>
      </c>
      <c r="B20" s="52"/>
      <c r="F20" s="53"/>
    </row>
    <row r="21" spans="1:7">
      <c r="A21" s="12">
        <v>16</v>
      </c>
      <c r="B21" s="52"/>
      <c r="F21" s="53"/>
    </row>
    <row r="22" spans="1:7">
      <c r="A22" s="12">
        <v>17</v>
      </c>
      <c r="B22" s="52"/>
      <c r="F22" s="53"/>
    </row>
    <row r="23" spans="1:7">
      <c r="A23" s="12">
        <v>18</v>
      </c>
      <c r="B23" s="52"/>
      <c r="F23" s="54"/>
    </row>
    <row r="24" spans="1:7">
      <c r="A24" s="12">
        <v>19</v>
      </c>
      <c r="F24" s="53"/>
    </row>
    <row r="25" spans="1:7">
      <c r="A25" s="12">
        <v>20</v>
      </c>
      <c r="F25" s="53"/>
    </row>
    <row r="26" spans="1:7">
      <c r="A26" s="12">
        <v>21</v>
      </c>
      <c r="F26" s="53"/>
    </row>
    <row r="27" spans="1:7">
      <c r="A27" s="12">
        <v>22</v>
      </c>
      <c r="F27" s="53"/>
    </row>
    <row r="28" spans="1:7">
      <c r="A28" s="12">
        <v>23</v>
      </c>
      <c r="F28" s="53"/>
    </row>
    <row r="29" spans="1:7">
      <c r="A29" s="12">
        <v>24</v>
      </c>
      <c r="F29" s="53"/>
    </row>
    <row r="30" spans="1:7">
      <c r="A30" s="12">
        <v>25</v>
      </c>
      <c r="F30" s="53"/>
    </row>
    <row r="31" spans="1:7">
      <c r="A31" s="12">
        <v>26</v>
      </c>
      <c r="F31" s="53"/>
    </row>
    <row r="32" spans="1:7">
      <c r="A32" s="12">
        <v>27</v>
      </c>
      <c r="F32" s="53"/>
    </row>
    <row r="33" spans="1:1">
      <c r="A33" s="12">
        <v>28</v>
      </c>
    </row>
    <row r="34" spans="1:1">
      <c r="A34" s="12">
        <v>29</v>
      </c>
    </row>
    <row r="35" spans="1:1">
      <c r="A35" s="12">
        <v>30</v>
      </c>
    </row>
    <row r="36" spans="1:1">
      <c r="A36" s="12">
        <v>31</v>
      </c>
    </row>
    <row r="37" spans="1:1">
      <c r="A37" s="12">
        <v>32</v>
      </c>
    </row>
    <row r="38" spans="1:1">
      <c r="A38" s="12">
        <v>33</v>
      </c>
    </row>
    <row r="39" spans="1:1">
      <c r="A39" s="12">
        <v>34</v>
      </c>
    </row>
    <row r="40" spans="1:1">
      <c r="A40" s="12">
        <v>35</v>
      </c>
    </row>
    <row r="41" spans="1:1">
      <c r="A41" s="12">
        <v>36</v>
      </c>
    </row>
    <row r="42" spans="1:1">
      <c r="A42" s="12">
        <v>37</v>
      </c>
    </row>
    <row r="43" spans="1:1">
      <c r="A43" s="12">
        <v>38</v>
      </c>
    </row>
    <row r="44" spans="1:1">
      <c r="A44" s="12">
        <v>39</v>
      </c>
    </row>
    <row r="45" spans="1:1">
      <c r="A45" s="12">
        <v>40</v>
      </c>
    </row>
    <row r="46" spans="1:1">
      <c r="A46" s="12">
        <v>41</v>
      </c>
    </row>
    <row r="47" spans="1:1">
      <c r="A47" s="12">
        <v>42</v>
      </c>
    </row>
    <row r="48" spans="1:1">
      <c r="A48" s="12">
        <v>43</v>
      </c>
    </row>
    <row r="49" spans="1:1">
      <c r="A49" s="12">
        <v>44</v>
      </c>
    </row>
    <row r="50" spans="1:1">
      <c r="A50" s="12">
        <v>45</v>
      </c>
    </row>
    <row r="51" spans="1:1">
      <c r="A51" s="12">
        <v>46</v>
      </c>
    </row>
    <row r="52" spans="1:1">
      <c r="A52" s="12">
        <v>47</v>
      </c>
    </row>
    <row r="53" spans="1:1">
      <c r="A53" s="12">
        <v>48</v>
      </c>
    </row>
    <row r="54" spans="1:1">
      <c r="A54" s="12">
        <v>49</v>
      </c>
    </row>
    <row r="55" spans="1:1">
      <c r="A55" s="12">
        <v>50</v>
      </c>
    </row>
  </sheetData>
  <pageMargins left="0.7" right="0.7" top="0.75" bottom="0.75" header="0.3" footer="0.3"/>
  <pageSetup orientation="portrait" horizont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106"/>
  <sheetViews>
    <sheetView workbookViewId="0">
      <pane ySplit="5" topLeftCell="A36" activePane="bottomLeft" state="frozen"/>
      <selection activeCell="D3" sqref="D3"/>
      <selection pane="bottomLeft" activeCell="B52" sqref="B52"/>
    </sheetView>
  </sheetViews>
  <sheetFormatPr defaultColWidth="9.140625" defaultRowHeight="12.75"/>
  <cols>
    <col min="1" max="1" width="4.5703125" style="12" customWidth="1"/>
    <col min="2" max="2" width="12.5703125" style="12" customWidth="1"/>
    <col min="3" max="3" width="10.42578125" style="12" customWidth="1"/>
    <col min="4" max="4" width="11.42578125" style="12" customWidth="1"/>
    <col min="5" max="5" width="16.140625" style="13" bestFit="1" customWidth="1"/>
    <col min="6" max="6" width="14.42578125" style="13" customWidth="1"/>
    <col min="7" max="7" width="52.85546875" style="13" bestFit="1" customWidth="1"/>
    <col min="8" max="8" width="16.85546875" style="13" customWidth="1"/>
    <col min="9" max="16384" width="9.140625" style="13"/>
  </cols>
  <sheetData>
    <row r="1" spans="1:9">
      <c r="A1" s="11" t="s">
        <v>13</v>
      </c>
      <c r="B1" s="11"/>
      <c r="F1" s="101" t="s">
        <v>81</v>
      </c>
      <c r="G1" s="143" t="s">
        <v>80</v>
      </c>
    </row>
    <row r="2" spans="1:9" ht="13.5" thickBot="1">
      <c r="A2" s="11"/>
      <c r="B2" s="11"/>
    </row>
    <row r="3" spans="1:9" ht="13.5" thickBot="1">
      <c r="A3" s="11"/>
      <c r="B3" s="11"/>
      <c r="E3" s="17" t="s">
        <v>79</v>
      </c>
      <c r="F3" s="20">
        <f>SUM(F6:F56)</f>
        <v>546824.33999999985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9">
      <c r="A6" s="12">
        <v>1</v>
      </c>
      <c r="B6" s="52">
        <v>43469</v>
      </c>
      <c r="C6" s="100" t="s">
        <v>101</v>
      </c>
      <c r="D6" s="100" t="s">
        <v>84</v>
      </c>
      <c r="E6" s="101" t="s">
        <v>88</v>
      </c>
      <c r="F6" s="97">
        <v>100</v>
      </c>
      <c r="G6" s="101" t="s">
        <v>102</v>
      </c>
    </row>
    <row r="7" spans="1:9">
      <c r="A7" s="12">
        <v>2</v>
      </c>
      <c r="B7" s="52">
        <v>43483</v>
      </c>
      <c r="C7" s="52" t="s">
        <v>141</v>
      </c>
      <c r="D7" s="100" t="s">
        <v>83</v>
      </c>
      <c r="E7" s="155" t="s">
        <v>88</v>
      </c>
      <c r="F7" s="55">
        <v>2992</v>
      </c>
      <c r="G7" s="101" t="s">
        <v>142</v>
      </c>
      <c r="H7" s="56"/>
    </row>
    <row r="8" spans="1:9">
      <c r="A8" s="12">
        <v>3</v>
      </c>
      <c r="B8" s="52">
        <v>43495</v>
      </c>
      <c r="C8" s="156" t="s">
        <v>147</v>
      </c>
      <c r="D8" s="100" t="s">
        <v>149</v>
      </c>
      <c r="E8" s="155" t="s">
        <v>88</v>
      </c>
      <c r="F8" s="55">
        <v>49.12</v>
      </c>
      <c r="G8" s="155" t="s">
        <v>151</v>
      </c>
      <c r="H8" s="56"/>
    </row>
    <row r="9" spans="1:9">
      <c r="A9" s="12">
        <v>4</v>
      </c>
      <c r="B9" s="52">
        <v>43495</v>
      </c>
      <c r="C9" s="100" t="s">
        <v>148</v>
      </c>
      <c r="D9" s="100" t="s">
        <v>149</v>
      </c>
      <c r="E9" s="155" t="s">
        <v>150</v>
      </c>
      <c r="F9" s="55">
        <v>3673.4</v>
      </c>
      <c r="G9" s="155" t="s">
        <v>151</v>
      </c>
      <c r="H9" s="56"/>
    </row>
    <row r="10" spans="1:9">
      <c r="A10" s="12">
        <v>5</v>
      </c>
      <c r="B10" s="52">
        <v>43510</v>
      </c>
      <c r="C10" s="100" t="s">
        <v>161</v>
      </c>
      <c r="D10" s="100" t="s">
        <v>84</v>
      </c>
      <c r="E10" s="106" t="s">
        <v>88</v>
      </c>
      <c r="F10" s="55">
        <v>2507.7600000000002</v>
      </c>
      <c r="G10" s="106" t="s">
        <v>162</v>
      </c>
      <c r="H10" s="56"/>
      <c r="I10" s="34"/>
    </row>
    <row r="11" spans="1:9">
      <c r="A11" s="12">
        <v>6</v>
      </c>
      <c r="B11" s="52">
        <v>43532</v>
      </c>
      <c r="C11" s="100" t="s">
        <v>217</v>
      </c>
      <c r="D11" s="100" t="s">
        <v>149</v>
      </c>
      <c r="E11" s="106" t="s">
        <v>150</v>
      </c>
      <c r="F11" s="55">
        <v>2907.76</v>
      </c>
      <c r="G11" s="155" t="s">
        <v>219</v>
      </c>
      <c r="H11" s="56"/>
    </row>
    <row r="12" spans="1:9">
      <c r="A12" s="12">
        <v>7</v>
      </c>
      <c r="B12" s="52">
        <v>43532</v>
      </c>
      <c r="C12" s="100" t="s">
        <v>218</v>
      </c>
      <c r="D12" s="100" t="s">
        <v>149</v>
      </c>
      <c r="E12" s="101" t="s">
        <v>112</v>
      </c>
      <c r="F12" s="55">
        <v>16844.900000000001</v>
      </c>
      <c r="G12" s="155" t="s">
        <v>151</v>
      </c>
      <c r="H12" s="56"/>
    </row>
    <row r="13" spans="1:9">
      <c r="A13" s="12">
        <v>8</v>
      </c>
      <c r="B13" s="52">
        <v>43537</v>
      </c>
      <c r="C13" s="100" t="s">
        <v>228</v>
      </c>
      <c r="D13" s="100" t="s">
        <v>149</v>
      </c>
      <c r="E13" s="101" t="s">
        <v>112</v>
      </c>
      <c r="F13" s="55">
        <v>7372.18</v>
      </c>
      <c r="G13" s="31" t="s">
        <v>229</v>
      </c>
      <c r="H13" s="56"/>
    </row>
    <row r="14" spans="1:9">
      <c r="A14" s="12">
        <v>9</v>
      </c>
      <c r="B14" s="52">
        <v>43537</v>
      </c>
      <c r="C14" s="100" t="s">
        <v>223</v>
      </c>
      <c r="D14" s="100" t="s">
        <v>149</v>
      </c>
      <c r="E14" s="155" t="s">
        <v>88</v>
      </c>
      <c r="F14" s="55">
        <v>55.78</v>
      </c>
      <c r="G14" s="155" t="s">
        <v>224</v>
      </c>
      <c r="H14" s="56"/>
    </row>
    <row r="15" spans="1:9">
      <c r="A15" s="12">
        <v>10</v>
      </c>
      <c r="B15" s="52">
        <v>43545</v>
      </c>
      <c r="C15" s="12" t="s">
        <v>248</v>
      </c>
      <c r="D15" s="100" t="s">
        <v>149</v>
      </c>
      <c r="E15" s="101" t="s">
        <v>112</v>
      </c>
      <c r="F15" s="55">
        <v>13078.85</v>
      </c>
      <c r="G15" s="155" t="s">
        <v>219</v>
      </c>
      <c r="H15" s="56"/>
    </row>
    <row r="16" spans="1:9">
      <c r="A16" s="12">
        <v>11</v>
      </c>
      <c r="B16" s="68">
        <v>43550</v>
      </c>
      <c r="C16" s="100" t="s">
        <v>260</v>
      </c>
      <c r="D16" s="100" t="s">
        <v>149</v>
      </c>
      <c r="E16" s="101" t="s">
        <v>112</v>
      </c>
      <c r="F16" s="55">
        <v>23942.47</v>
      </c>
      <c r="G16" s="101" t="s">
        <v>259</v>
      </c>
      <c r="H16" s="57"/>
    </row>
    <row r="17" spans="1:8">
      <c r="A17" s="12">
        <v>12</v>
      </c>
      <c r="B17" s="68">
        <v>43559</v>
      </c>
      <c r="C17" s="100" t="s">
        <v>273</v>
      </c>
      <c r="D17" s="100" t="s">
        <v>149</v>
      </c>
      <c r="E17" s="101" t="s">
        <v>150</v>
      </c>
      <c r="F17" s="55">
        <v>21270.09</v>
      </c>
      <c r="G17" s="101" t="s">
        <v>274</v>
      </c>
    </row>
    <row r="18" spans="1:8" s="38" customFormat="1">
      <c r="A18" s="12">
        <v>13</v>
      </c>
      <c r="B18" s="68">
        <v>43560</v>
      </c>
      <c r="C18" s="100" t="s">
        <v>277</v>
      </c>
      <c r="D18" s="100" t="s">
        <v>83</v>
      </c>
      <c r="E18" s="101" t="s">
        <v>88</v>
      </c>
      <c r="F18" s="53">
        <v>5429.05</v>
      </c>
      <c r="G18" s="101" t="s">
        <v>279</v>
      </c>
      <c r="H18" s="57"/>
    </row>
    <row r="19" spans="1:8" s="38" customFormat="1">
      <c r="A19" s="12">
        <v>14</v>
      </c>
      <c r="B19" s="52">
        <v>43578</v>
      </c>
      <c r="C19" s="100" t="s">
        <v>295</v>
      </c>
      <c r="D19" s="100" t="s">
        <v>149</v>
      </c>
      <c r="E19" s="101" t="s">
        <v>112</v>
      </c>
      <c r="F19" s="53">
        <v>15700.83</v>
      </c>
      <c r="G19" s="155" t="s">
        <v>296</v>
      </c>
      <c r="H19" s="57"/>
    </row>
    <row r="20" spans="1:8">
      <c r="A20" s="12">
        <v>15</v>
      </c>
      <c r="B20" s="52">
        <v>43579</v>
      </c>
      <c r="C20" s="100" t="s">
        <v>355</v>
      </c>
      <c r="D20" s="100" t="s">
        <v>149</v>
      </c>
      <c r="E20" s="101" t="s">
        <v>150</v>
      </c>
      <c r="F20" s="13">
        <v>2354.13</v>
      </c>
      <c r="G20" s="155" t="s">
        <v>296</v>
      </c>
      <c r="H20" s="57"/>
    </row>
    <row r="21" spans="1:8">
      <c r="A21" s="12">
        <v>16</v>
      </c>
      <c r="B21" s="52">
        <v>43579</v>
      </c>
      <c r="C21" s="100" t="s">
        <v>307</v>
      </c>
      <c r="D21" s="100" t="s">
        <v>149</v>
      </c>
      <c r="E21" s="101" t="s">
        <v>150</v>
      </c>
      <c r="F21" s="53">
        <v>731.38</v>
      </c>
      <c r="G21" s="101" t="s">
        <v>306</v>
      </c>
      <c r="H21" s="57"/>
    </row>
    <row r="22" spans="1:8">
      <c r="A22" s="12">
        <v>17</v>
      </c>
      <c r="B22" s="52">
        <v>43614</v>
      </c>
      <c r="C22" s="100" t="s">
        <v>356</v>
      </c>
      <c r="D22" s="100" t="s">
        <v>149</v>
      </c>
      <c r="E22" s="101" t="s">
        <v>150</v>
      </c>
      <c r="F22" s="53">
        <v>3060.26</v>
      </c>
      <c r="G22" s="155" t="s">
        <v>357</v>
      </c>
    </row>
    <row r="23" spans="1:8">
      <c r="A23" s="12">
        <v>18</v>
      </c>
      <c r="B23" s="52">
        <v>43616</v>
      </c>
      <c r="C23" s="100" t="s">
        <v>360</v>
      </c>
      <c r="D23" s="100" t="s">
        <v>149</v>
      </c>
      <c r="E23" s="101" t="s">
        <v>112</v>
      </c>
      <c r="F23" s="53">
        <v>17097.59</v>
      </c>
      <c r="G23" s="155" t="s">
        <v>357</v>
      </c>
    </row>
    <row r="24" spans="1:8" s="101" customFormat="1">
      <c r="A24" s="100">
        <v>19</v>
      </c>
      <c r="B24" s="52">
        <v>43622</v>
      </c>
      <c r="C24" s="100" t="s">
        <v>425</v>
      </c>
      <c r="D24" s="100" t="s">
        <v>149</v>
      </c>
      <c r="E24" s="101" t="s">
        <v>112</v>
      </c>
      <c r="F24" s="53">
        <v>14213.2</v>
      </c>
      <c r="G24" s="155" t="s">
        <v>426</v>
      </c>
    </row>
    <row r="25" spans="1:8">
      <c r="A25" s="100">
        <v>20</v>
      </c>
      <c r="B25" s="52">
        <v>43633</v>
      </c>
      <c r="C25" s="100" t="s">
        <v>398</v>
      </c>
      <c r="D25" s="100" t="s">
        <v>149</v>
      </c>
      <c r="E25" s="101" t="s">
        <v>112</v>
      </c>
      <c r="F25" s="53">
        <v>37492.379999999997</v>
      </c>
      <c r="G25" s="155" t="s">
        <v>401</v>
      </c>
    </row>
    <row r="26" spans="1:8">
      <c r="A26" s="100">
        <v>21</v>
      </c>
      <c r="B26" s="52">
        <v>43633</v>
      </c>
      <c r="C26" s="100" t="s">
        <v>399</v>
      </c>
      <c r="D26" s="100" t="s">
        <v>149</v>
      </c>
      <c r="E26" s="101" t="s">
        <v>150</v>
      </c>
      <c r="F26" s="53">
        <v>11164.05</v>
      </c>
      <c r="G26" s="31" t="s">
        <v>402</v>
      </c>
    </row>
    <row r="27" spans="1:8">
      <c r="A27" s="100">
        <v>22</v>
      </c>
      <c r="B27" s="52">
        <v>43633</v>
      </c>
      <c r="C27" s="100" t="s">
        <v>400</v>
      </c>
      <c r="D27" s="100" t="s">
        <v>149</v>
      </c>
      <c r="E27" s="101" t="s">
        <v>88</v>
      </c>
      <c r="F27" s="53">
        <v>172.22</v>
      </c>
      <c r="G27" s="155" t="s">
        <v>403</v>
      </c>
    </row>
    <row r="28" spans="1:8">
      <c r="A28" s="100">
        <v>23</v>
      </c>
      <c r="B28" s="52">
        <v>43643</v>
      </c>
      <c r="C28" s="152" t="s">
        <v>419</v>
      </c>
      <c r="D28" s="152" t="s">
        <v>420</v>
      </c>
      <c r="E28" s="101" t="s">
        <v>150</v>
      </c>
      <c r="F28" s="97">
        <v>6750.96</v>
      </c>
      <c r="G28" s="155" t="s">
        <v>421</v>
      </c>
      <c r="H28" s="152"/>
    </row>
    <row r="29" spans="1:8">
      <c r="A29" s="100">
        <v>24</v>
      </c>
      <c r="B29" s="52">
        <v>43657</v>
      </c>
      <c r="C29" s="152" t="s">
        <v>442</v>
      </c>
      <c r="D29" s="213" t="s">
        <v>420</v>
      </c>
      <c r="E29" s="101" t="s">
        <v>150</v>
      </c>
      <c r="F29" s="97">
        <v>5575.42</v>
      </c>
      <c r="G29" s="154" t="s">
        <v>443</v>
      </c>
      <c r="H29" s="152"/>
    </row>
    <row r="30" spans="1:8">
      <c r="A30" s="100">
        <v>25</v>
      </c>
      <c r="B30" s="52">
        <v>43662</v>
      </c>
      <c r="C30" s="100" t="s">
        <v>445</v>
      </c>
      <c r="D30" s="100" t="s">
        <v>149</v>
      </c>
      <c r="E30" s="101" t="s">
        <v>88</v>
      </c>
      <c r="F30" s="53">
        <v>1300.1500000000001</v>
      </c>
      <c r="G30" s="155" t="s">
        <v>447</v>
      </c>
    </row>
    <row r="31" spans="1:8">
      <c r="A31" s="100">
        <v>26</v>
      </c>
      <c r="B31" s="52">
        <v>43662</v>
      </c>
      <c r="C31" s="100" t="s">
        <v>451</v>
      </c>
      <c r="D31" s="100" t="s">
        <v>149</v>
      </c>
      <c r="E31" s="101" t="s">
        <v>112</v>
      </c>
      <c r="F31" s="53">
        <v>17139.009999999998</v>
      </c>
      <c r="G31" s="155" t="s">
        <v>421</v>
      </c>
    </row>
    <row r="32" spans="1:8">
      <c r="A32" s="100">
        <v>27</v>
      </c>
      <c r="B32" s="19">
        <v>43676</v>
      </c>
      <c r="C32" s="12" t="s">
        <v>490</v>
      </c>
      <c r="D32" s="226" t="s">
        <v>420</v>
      </c>
      <c r="E32" s="101" t="s">
        <v>150</v>
      </c>
      <c r="F32" s="53">
        <v>2577.0300000000002</v>
      </c>
      <c r="G32" s="155" t="s">
        <v>491</v>
      </c>
    </row>
    <row r="33" spans="1:7">
      <c r="A33" s="100">
        <v>28</v>
      </c>
      <c r="B33" s="52">
        <v>43682</v>
      </c>
      <c r="C33" s="12" t="s">
        <v>476</v>
      </c>
      <c r="D33" s="100" t="s">
        <v>149</v>
      </c>
      <c r="E33" s="101" t="s">
        <v>112</v>
      </c>
      <c r="F33" s="53">
        <v>12436.99</v>
      </c>
      <c r="G33" s="155" t="s">
        <v>479</v>
      </c>
    </row>
    <row r="34" spans="1:7">
      <c r="A34" s="100">
        <v>29</v>
      </c>
      <c r="B34" s="52">
        <v>43682</v>
      </c>
      <c r="C34" s="12" t="s">
        <v>477</v>
      </c>
      <c r="D34" s="100" t="s">
        <v>149</v>
      </c>
      <c r="E34" s="101" t="s">
        <v>88</v>
      </c>
      <c r="F34" s="53">
        <v>29.1</v>
      </c>
      <c r="G34" s="155" t="s">
        <v>478</v>
      </c>
    </row>
    <row r="35" spans="1:7">
      <c r="A35" s="100">
        <v>30</v>
      </c>
      <c r="B35" s="19">
        <v>43700</v>
      </c>
      <c r="C35" s="12" t="s">
        <v>604</v>
      </c>
      <c r="D35" s="260" t="s">
        <v>420</v>
      </c>
      <c r="E35" s="101" t="s">
        <v>150</v>
      </c>
      <c r="F35" s="53">
        <v>4452.8500000000004</v>
      </c>
      <c r="G35" s="155" t="s">
        <v>605</v>
      </c>
    </row>
    <row r="36" spans="1:7">
      <c r="A36" s="100">
        <v>31</v>
      </c>
      <c r="B36" s="19">
        <v>43706</v>
      </c>
      <c r="C36" s="12" t="s">
        <v>530</v>
      </c>
      <c r="D36" s="100" t="s">
        <v>149</v>
      </c>
      <c r="E36" s="101" t="s">
        <v>112</v>
      </c>
      <c r="F36" s="53">
        <v>15683.65</v>
      </c>
      <c r="G36" s="155" t="s">
        <v>491</v>
      </c>
    </row>
    <row r="37" spans="1:7">
      <c r="A37" s="100">
        <v>32</v>
      </c>
      <c r="B37" s="52">
        <v>43713</v>
      </c>
      <c r="C37" s="12" t="s">
        <v>554</v>
      </c>
      <c r="D37" s="100" t="s">
        <v>149</v>
      </c>
      <c r="E37" s="101" t="s">
        <v>112</v>
      </c>
      <c r="F37" s="53">
        <v>69735.11</v>
      </c>
      <c r="G37" s="13" t="s">
        <v>555</v>
      </c>
    </row>
    <row r="38" spans="1:7">
      <c r="A38" s="100">
        <v>33</v>
      </c>
      <c r="B38" s="52">
        <v>43713</v>
      </c>
      <c r="C38" s="100" t="s">
        <v>556</v>
      </c>
      <c r="D38" s="100" t="s">
        <v>149</v>
      </c>
      <c r="E38" s="13" t="s">
        <v>88</v>
      </c>
      <c r="F38" s="53">
        <v>212.24</v>
      </c>
      <c r="G38" s="155" t="s">
        <v>557</v>
      </c>
    </row>
    <row r="39" spans="1:7">
      <c r="A39" s="100">
        <v>34</v>
      </c>
      <c r="B39" s="52">
        <v>43720</v>
      </c>
      <c r="C39" s="100" t="s">
        <v>606</v>
      </c>
      <c r="D39" s="260" t="s">
        <v>420</v>
      </c>
      <c r="E39" s="101" t="s">
        <v>150</v>
      </c>
      <c r="F39" s="53">
        <v>8819.16</v>
      </c>
      <c r="G39" s="31" t="s">
        <v>608</v>
      </c>
    </row>
    <row r="40" spans="1:7">
      <c r="A40" s="100">
        <v>35</v>
      </c>
      <c r="B40" s="52">
        <v>43725</v>
      </c>
      <c r="C40" s="100" t="s">
        <v>607</v>
      </c>
      <c r="D40" s="260" t="s">
        <v>420</v>
      </c>
      <c r="E40" s="101" t="s">
        <v>150</v>
      </c>
      <c r="F40" s="53">
        <v>2847.06</v>
      </c>
      <c r="G40" s="155" t="s">
        <v>557</v>
      </c>
    </row>
    <row r="41" spans="1:7">
      <c r="A41" s="100">
        <v>36</v>
      </c>
      <c r="B41" s="19">
        <v>43746</v>
      </c>
      <c r="C41" s="100" t="s">
        <v>656</v>
      </c>
      <c r="D41" s="282" t="s">
        <v>420</v>
      </c>
      <c r="E41" s="101" t="s">
        <v>150</v>
      </c>
      <c r="F41" s="53">
        <v>8793.2199999999993</v>
      </c>
      <c r="G41" s="13" t="s">
        <v>657</v>
      </c>
    </row>
    <row r="42" spans="1:7">
      <c r="A42" s="100">
        <v>37</v>
      </c>
      <c r="B42" s="52">
        <v>43748</v>
      </c>
      <c r="C42" s="12" t="s">
        <v>625</v>
      </c>
      <c r="D42" s="100" t="s">
        <v>149</v>
      </c>
      <c r="E42" s="101" t="s">
        <v>112</v>
      </c>
      <c r="F42" s="53">
        <v>13751.44</v>
      </c>
      <c r="G42" s="155" t="s">
        <v>478</v>
      </c>
    </row>
    <row r="43" spans="1:7">
      <c r="A43" s="100">
        <v>38</v>
      </c>
      <c r="B43" s="52">
        <v>43768</v>
      </c>
      <c r="C43" s="12" t="s">
        <v>641</v>
      </c>
      <c r="D43" s="100" t="s">
        <v>149</v>
      </c>
      <c r="E43" s="101" t="s">
        <v>112</v>
      </c>
      <c r="F43" s="53">
        <v>25747.53</v>
      </c>
      <c r="G43" s="155" t="s">
        <v>642</v>
      </c>
    </row>
    <row r="44" spans="1:7">
      <c r="A44" s="100">
        <v>39</v>
      </c>
      <c r="B44" s="52">
        <v>43768</v>
      </c>
      <c r="C44" s="100" t="s">
        <v>659</v>
      </c>
      <c r="D44" s="282" t="s">
        <v>420</v>
      </c>
      <c r="E44" s="101" t="s">
        <v>150</v>
      </c>
      <c r="F44" s="53">
        <v>3864.35</v>
      </c>
      <c r="G44" s="13" t="s">
        <v>658</v>
      </c>
    </row>
    <row r="45" spans="1:7">
      <c r="A45" s="100">
        <v>40</v>
      </c>
      <c r="B45" s="52">
        <v>43794</v>
      </c>
      <c r="C45" s="12" t="s">
        <v>674</v>
      </c>
      <c r="D45" s="100" t="s">
        <v>149</v>
      </c>
      <c r="E45" s="101" t="s">
        <v>88</v>
      </c>
      <c r="F45" s="53">
        <v>58.21</v>
      </c>
      <c r="G45" s="101" t="s">
        <v>675</v>
      </c>
    </row>
    <row r="46" spans="1:7">
      <c r="A46" s="100">
        <v>41</v>
      </c>
      <c r="B46" s="52">
        <v>43796</v>
      </c>
      <c r="C46" s="100" t="s">
        <v>680</v>
      </c>
      <c r="D46" s="289" t="s">
        <v>420</v>
      </c>
      <c r="E46" s="101" t="s">
        <v>150</v>
      </c>
      <c r="F46" s="53">
        <v>2553.86</v>
      </c>
      <c r="G46" s="101" t="s">
        <v>675</v>
      </c>
    </row>
    <row r="47" spans="1:7">
      <c r="A47" s="100">
        <v>42</v>
      </c>
      <c r="B47" s="52">
        <v>43801</v>
      </c>
      <c r="C47" s="12" t="s">
        <v>684</v>
      </c>
      <c r="D47" s="100" t="s">
        <v>149</v>
      </c>
      <c r="E47" s="101" t="s">
        <v>112</v>
      </c>
      <c r="F47" s="53">
        <v>16541.63</v>
      </c>
      <c r="G47" s="155" t="s">
        <v>685</v>
      </c>
    </row>
    <row r="48" spans="1:7">
      <c r="A48" s="100">
        <v>43</v>
      </c>
      <c r="B48" s="52">
        <v>43803</v>
      </c>
      <c r="C48" s="12" t="s">
        <v>686</v>
      </c>
      <c r="D48" s="100" t="s">
        <v>149</v>
      </c>
      <c r="E48" s="101" t="s">
        <v>112</v>
      </c>
      <c r="F48" s="53">
        <v>96423.25</v>
      </c>
      <c r="G48" s="101" t="s">
        <v>687</v>
      </c>
    </row>
    <row r="49" spans="1:7">
      <c r="A49" s="100">
        <v>44</v>
      </c>
      <c r="B49" s="52">
        <v>43815</v>
      </c>
      <c r="C49" s="12" t="s">
        <v>694</v>
      </c>
      <c r="D49" s="12" t="s">
        <v>420</v>
      </c>
      <c r="E49" s="13" t="s">
        <v>150</v>
      </c>
      <c r="F49" s="53">
        <v>7505.5</v>
      </c>
      <c r="G49" s="13" t="s">
        <v>695</v>
      </c>
    </row>
    <row r="50" spans="1:7">
      <c r="A50" s="100">
        <v>45</v>
      </c>
      <c r="B50" s="52">
        <v>43816</v>
      </c>
      <c r="C50" s="100" t="s">
        <v>704</v>
      </c>
      <c r="D50" s="100" t="s">
        <v>420</v>
      </c>
      <c r="E50" s="101" t="s">
        <v>150</v>
      </c>
      <c r="F50" s="53">
        <v>2782.22</v>
      </c>
      <c r="G50" s="101" t="s">
        <v>705</v>
      </c>
    </row>
    <row r="51" spans="1:7">
      <c r="A51" s="100">
        <v>46</v>
      </c>
      <c r="B51" s="52">
        <v>43843</v>
      </c>
      <c r="C51" s="12" t="s">
        <v>752</v>
      </c>
      <c r="D51" s="12" t="s">
        <v>83</v>
      </c>
      <c r="E51" s="13" t="s">
        <v>226</v>
      </c>
      <c r="F51" s="53">
        <v>19035</v>
      </c>
      <c r="G51" s="13" t="s">
        <v>753</v>
      </c>
    </row>
    <row r="52" spans="1:7">
      <c r="A52" s="100">
        <v>47</v>
      </c>
      <c r="B52" s="52"/>
    </row>
    <row r="53" spans="1:7">
      <c r="A53" s="100">
        <v>48</v>
      </c>
      <c r="B53" s="52"/>
    </row>
    <row r="54" spans="1:7">
      <c r="A54" s="100">
        <v>49</v>
      </c>
      <c r="B54" s="52"/>
    </row>
    <row r="55" spans="1:7">
      <c r="A55" s="100">
        <v>50</v>
      </c>
      <c r="B55" s="52"/>
    </row>
    <row r="56" spans="1:7">
      <c r="A56" s="100">
        <v>51</v>
      </c>
      <c r="B56" s="52"/>
    </row>
    <row r="57" spans="1:7">
      <c r="B57" s="27"/>
    </row>
    <row r="58" spans="1:7">
      <c r="B58" s="27"/>
    </row>
    <row r="59" spans="1:7">
      <c r="B59" s="27"/>
    </row>
    <row r="60" spans="1:7">
      <c r="B60" s="27"/>
    </row>
    <row r="61" spans="1:7">
      <c r="B61" s="27"/>
    </row>
    <row r="62" spans="1:7">
      <c r="B62" s="27"/>
    </row>
    <row r="63" spans="1:7">
      <c r="B63" s="27"/>
    </row>
    <row r="64" spans="1:7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105"/>
  <sheetViews>
    <sheetView workbookViewId="0">
      <pane ySplit="5" topLeftCell="A6" activePane="bottomLeft" state="frozen"/>
      <selection activeCell="D3" sqref="D3"/>
      <selection pane="bottomLeft" activeCell="H13" sqref="H13:K13"/>
    </sheetView>
  </sheetViews>
  <sheetFormatPr defaultColWidth="9.140625" defaultRowHeight="12.75"/>
  <cols>
    <col min="1" max="1" width="4.5703125" style="100" customWidth="1"/>
    <col min="2" max="2" width="12.5703125" style="100" customWidth="1"/>
    <col min="3" max="3" width="10.42578125" style="100" customWidth="1"/>
    <col min="4" max="4" width="11.42578125" style="100" customWidth="1"/>
    <col min="5" max="5" width="24.42578125" style="101" bestFit="1" customWidth="1"/>
    <col min="6" max="6" width="14.42578125" style="101" customWidth="1"/>
    <col min="7" max="7" width="52.85546875" style="101" bestFit="1" customWidth="1"/>
    <col min="8" max="8" width="16.85546875" style="101" customWidth="1"/>
    <col min="9" max="16384" width="9.140625" style="101"/>
  </cols>
  <sheetData>
    <row r="1" spans="1:12">
      <c r="A1" s="11" t="s">
        <v>93</v>
      </c>
      <c r="B1" s="11"/>
      <c r="F1" s="101" t="s">
        <v>81</v>
      </c>
      <c r="G1" s="143" t="s">
        <v>80</v>
      </c>
    </row>
    <row r="2" spans="1:12" ht="13.5" thickBot="1">
      <c r="A2" s="11"/>
      <c r="B2" s="11"/>
    </row>
    <row r="3" spans="1:12" ht="13.5" thickBot="1">
      <c r="A3" s="11"/>
      <c r="B3" s="11"/>
      <c r="E3" s="17" t="s">
        <v>79</v>
      </c>
      <c r="F3" s="20">
        <f>SUM(F5:F53)</f>
        <v>5578.8488888888878</v>
      </c>
    </row>
    <row r="5" spans="1:12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39</v>
      </c>
      <c r="G5" s="22" t="s">
        <v>2</v>
      </c>
      <c r="H5" s="22" t="s">
        <v>4</v>
      </c>
    </row>
    <row r="6" spans="1:12">
      <c r="A6" s="100">
        <v>1</v>
      </c>
      <c r="B6" s="159">
        <v>43524</v>
      </c>
      <c r="C6" s="159" t="s">
        <v>206</v>
      </c>
      <c r="D6" s="152" t="s">
        <v>84</v>
      </c>
      <c r="E6" s="153" t="s">
        <v>207</v>
      </c>
      <c r="F6" s="97">
        <v>1042.3499999999999</v>
      </c>
      <c r="G6" s="154" t="s">
        <v>208</v>
      </c>
      <c r="H6" s="152"/>
      <c r="I6" s="152"/>
      <c r="J6" s="152"/>
      <c r="K6" s="161"/>
    </row>
    <row r="7" spans="1:12">
      <c r="A7" s="100">
        <v>2</v>
      </c>
      <c r="B7" s="159">
        <v>43500</v>
      </c>
      <c r="C7" s="159" t="s">
        <v>209</v>
      </c>
      <c r="D7" s="152" t="s">
        <v>84</v>
      </c>
      <c r="E7" s="153" t="s">
        <v>210</v>
      </c>
      <c r="F7" s="97">
        <v>94.75</v>
      </c>
      <c r="G7" s="154" t="s">
        <v>211</v>
      </c>
      <c r="H7" s="152"/>
      <c r="I7" s="152"/>
      <c r="J7" s="152"/>
      <c r="K7" s="161"/>
    </row>
    <row r="8" spans="1:12">
      <c r="A8" s="100">
        <v>3</v>
      </c>
      <c r="B8" s="159">
        <v>43542</v>
      </c>
      <c r="C8" s="100" t="s">
        <v>237</v>
      </c>
      <c r="D8" s="100" t="s">
        <v>84</v>
      </c>
      <c r="E8" s="101" t="s">
        <v>238</v>
      </c>
      <c r="F8" s="97">
        <v>717.6</v>
      </c>
      <c r="G8" s="101" t="s">
        <v>239</v>
      </c>
    </row>
    <row r="9" spans="1:12">
      <c r="A9" s="100">
        <v>4</v>
      </c>
      <c r="B9" s="159">
        <v>43542</v>
      </c>
      <c r="C9" s="52" t="s">
        <v>240</v>
      </c>
      <c r="D9" s="100" t="s">
        <v>84</v>
      </c>
      <c r="E9" s="101" t="s">
        <v>241</v>
      </c>
      <c r="F9" s="55">
        <v>331.54</v>
      </c>
      <c r="G9" s="101" t="s">
        <v>239</v>
      </c>
    </row>
    <row r="10" spans="1:12">
      <c r="A10" s="100">
        <v>5</v>
      </c>
      <c r="B10" s="159">
        <v>43570</v>
      </c>
      <c r="C10" s="159" t="s">
        <v>297</v>
      </c>
      <c r="D10" s="152" t="s">
        <v>84</v>
      </c>
      <c r="E10" s="153" t="s">
        <v>150</v>
      </c>
      <c r="F10" s="97">
        <f>3242.37/1.35</f>
        <v>2401.7555555555555</v>
      </c>
      <c r="G10" s="154" t="s">
        <v>298</v>
      </c>
      <c r="H10" s="152" t="s">
        <v>299</v>
      </c>
      <c r="I10" s="152"/>
      <c r="J10" s="152"/>
      <c r="K10" s="161"/>
    </row>
    <row r="11" spans="1:12">
      <c r="A11" s="100">
        <v>6</v>
      </c>
      <c r="B11" s="86">
        <v>43577</v>
      </c>
      <c r="C11" s="86" t="s">
        <v>304</v>
      </c>
      <c r="D11" s="98" t="s">
        <v>84</v>
      </c>
      <c r="E11" s="96" t="s">
        <v>207</v>
      </c>
      <c r="F11" s="97">
        <v>151.62</v>
      </c>
      <c r="G11" s="147" t="s">
        <v>699</v>
      </c>
      <c r="H11" s="152" t="s">
        <v>299</v>
      </c>
      <c r="I11" s="146"/>
      <c r="J11" s="146"/>
      <c r="K11" s="136"/>
    </row>
    <row r="12" spans="1:12">
      <c r="A12" s="100">
        <v>7</v>
      </c>
      <c r="B12" s="86">
        <v>43815</v>
      </c>
      <c r="C12" s="86" t="s">
        <v>696</v>
      </c>
      <c r="D12" s="146" t="s">
        <v>83</v>
      </c>
      <c r="E12" s="96" t="s">
        <v>697</v>
      </c>
      <c r="F12" s="97">
        <f>598.5/1.35</f>
        <v>443.33333333333331</v>
      </c>
      <c r="G12" s="147" t="s">
        <v>698</v>
      </c>
      <c r="H12" s="146" t="s">
        <v>700</v>
      </c>
      <c r="I12" s="146"/>
      <c r="J12" s="152"/>
      <c r="K12" s="161"/>
    </row>
    <row r="13" spans="1:12" s="39" customFormat="1">
      <c r="A13" s="152">
        <v>55</v>
      </c>
      <c r="B13" s="159">
        <v>43777</v>
      </c>
      <c r="C13" s="152" t="s">
        <v>651</v>
      </c>
      <c r="D13" s="152" t="s">
        <v>84</v>
      </c>
      <c r="E13" s="153" t="s">
        <v>652</v>
      </c>
      <c r="F13" s="97">
        <v>395.9</v>
      </c>
      <c r="G13" s="154" t="s">
        <v>653</v>
      </c>
      <c r="H13" s="152"/>
      <c r="I13" s="152"/>
      <c r="J13" s="152"/>
      <c r="K13" s="152"/>
      <c r="L13" s="50"/>
    </row>
    <row r="14" spans="1:12">
      <c r="A14" s="100">
        <v>9</v>
      </c>
    </row>
    <row r="15" spans="1:12">
      <c r="A15" s="104">
        <v>11</v>
      </c>
      <c r="B15" s="68"/>
      <c r="F15" s="53"/>
      <c r="G15" s="31"/>
      <c r="H15" s="57"/>
      <c r="I15" s="38"/>
      <c r="J15" s="38"/>
      <c r="K15" s="38"/>
      <c r="L15" s="38"/>
    </row>
    <row r="16" spans="1:12">
      <c r="A16" s="152">
        <v>20</v>
      </c>
      <c r="B16" s="52"/>
      <c r="D16" s="98"/>
      <c r="E16" s="106"/>
      <c r="F16" s="53"/>
      <c r="G16" s="31"/>
      <c r="H16" s="57"/>
      <c r="I16" s="38"/>
      <c r="J16" s="38"/>
      <c r="K16" s="38"/>
      <c r="L16" s="38"/>
    </row>
    <row r="17" spans="1:8">
      <c r="A17" s="100">
        <v>12</v>
      </c>
      <c r="B17" s="52"/>
      <c r="D17" s="98"/>
      <c r="E17" s="106"/>
      <c r="F17" s="53"/>
      <c r="H17" s="57"/>
    </row>
    <row r="18" spans="1:8" s="38" customFormat="1">
      <c r="A18" s="100">
        <v>13</v>
      </c>
    </row>
    <row r="19" spans="1:8" s="38" customFormat="1">
      <c r="A19" s="100">
        <v>14</v>
      </c>
    </row>
    <row r="20" spans="1:8">
      <c r="A20" s="100">
        <v>15</v>
      </c>
    </row>
    <row r="21" spans="1:8">
      <c r="A21" s="100">
        <v>16</v>
      </c>
      <c r="B21" s="52"/>
      <c r="F21" s="53"/>
      <c r="G21" s="106"/>
      <c r="H21" s="57"/>
    </row>
    <row r="22" spans="1:8">
      <c r="A22" s="100">
        <v>17</v>
      </c>
      <c r="B22" s="52"/>
      <c r="F22" s="53"/>
    </row>
    <row r="23" spans="1:8">
      <c r="A23" s="100">
        <v>18</v>
      </c>
      <c r="B23" s="52"/>
      <c r="F23" s="53"/>
      <c r="G23" s="106"/>
    </row>
    <row r="24" spans="1:8">
      <c r="A24" s="100">
        <v>19</v>
      </c>
      <c r="B24" s="52"/>
      <c r="F24" s="53"/>
    </row>
    <row r="25" spans="1:8">
      <c r="A25" s="100">
        <v>20</v>
      </c>
      <c r="B25" s="52"/>
      <c r="F25" s="53"/>
    </row>
    <row r="26" spans="1:8">
      <c r="A26" s="100">
        <v>21</v>
      </c>
      <c r="B26" s="52"/>
      <c r="F26" s="53"/>
    </row>
    <row r="27" spans="1:8">
      <c r="A27" s="100">
        <v>22</v>
      </c>
      <c r="B27" s="52"/>
      <c r="F27" s="53"/>
    </row>
    <row r="28" spans="1:8">
      <c r="A28" s="100">
        <v>23</v>
      </c>
      <c r="B28" s="52"/>
      <c r="F28" s="53"/>
    </row>
    <row r="29" spans="1:8">
      <c r="A29" s="100">
        <v>24</v>
      </c>
      <c r="B29" s="52"/>
      <c r="F29" s="53"/>
    </row>
    <row r="30" spans="1:8">
      <c r="A30" s="100">
        <v>25</v>
      </c>
      <c r="B30" s="52"/>
      <c r="F30" s="53"/>
    </row>
    <row r="31" spans="1:8">
      <c r="A31" s="100">
        <v>26</v>
      </c>
      <c r="B31" s="52"/>
      <c r="F31" s="53"/>
    </row>
    <row r="32" spans="1:8">
      <c r="A32" s="100">
        <v>27</v>
      </c>
      <c r="B32" s="52"/>
      <c r="F32" s="53"/>
    </row>
    <row r="33" spans="1:2">
      <c r="A33" s="100">
        <v>28</v>
      </c>
      <c r="B33" s="52"/>
    </row>
    <row r="34" spans="1:2">
      <c r="A34" s="100">
        <v>29</v>
      </c>
      <c r="B34" s="52"/>
    </row>
    <row r="35" spans="1:2">
      <c r="A35" s="100">
        <v>30</v>
      </c>
      <c r="B35" s="52"/>
    </row>
    <row r="36" spans="1:2">
      <c r="A36" s="100">
        <v>31</v>
      </c>
      <c r="B36" s="52"/>
    </row>
    <row r="37" spans="1:2">
      <c r="A37" s="100">
        <v>32</v>
      </c>
      <c r="B37" s="52"/>
    </row>
    <row r="38" spans="1:2">
      <c r="A38" s="100">
        <v>33</v>
      </c>
      <c r="B38" s="52"/>
    </row>
    <row r="39" spans="1:2">
      <c r="A39" s="100">
        <v>34</v>
      </c>
      <c r="B39" s="52"/>
    </row>
    <row r="40" spans="1:2">
      <c r="A40" s="100">
        <v>35</v>
      </c>
      <c r="B40" s="52"/>
    </row>
    <row r="41" spans="1:2">
      <c r="A41" s="100">
        <v>36</v>
      </c>
      <c r="B41" s="52"/>
    </row>
    <row r="42" spans="1:2">
      <c r="A42" s="100">
        <v>37</v>
      </c>
      <c r="B42" s="52"/>
    </row>
    <row r="43" spans="1:2">
      <c r="A43" s="100">
        <v>38</v>
      </c>
      <c r="B43" s="52"/>
    </row>
    <row r="44" spans="1:2">
      <c r="A44" s="100">
        <v>39</v>
      </c>
      <c r="B44" s="52"/>
    </row>
    <row r="45" spans="1:2">
      <c r="A45" s="100">
        <v>40</v>
      </c>
      <c r="B45" s="52"/>
    </row>
    <row r="46" spans="1:2">
      <c r="A46" s="100">
        <v>41</v>
      </c>
      <c r="B46" s="52"/>
    </row>
    <row r="47" spans="1:2">
      <c r="A47" s="100">
        <v>42</v>
      </c>
      <c r="B47" s="52"/>
    </row>
    <row r="48" spans="1:2">
      <c r="A48" s="100">
        <v>43</v>
      </c>
      <c r="B48" s="52"/>
    </row>
    <row r="49" spans="1:2">
      <c r="A49" s="100">
        <v>44</v>
      </c>
      <c r="B49" s="52"/>
    </row>
    <row r="50" spans="1:2">
      <c r="A50" s="100">
        <v>45</v>
      </c>
      <c r="B50" s="52"/>
    </row>
    <row r="51" spans="1:2">
      <c r="A51" s="100">
        <v>46</v>
      </c>
      <c r="B51" s="52"/>
    </row>
    <row r="52" spans="1:2">
      <c r="A52" s="100">
        <v>47</v>
      </c>
      <c r="B52" s="52"/>
    </row>
    <row r="53" spans="1:2">
      <c r="A53" s="100">
        <v>48</v>
      </c>
      <c r="B53" s="52"/>
    </row>
    <row r="54" spans="1:2">
      <c r="A54" s="100">
        <v>49</v>
      </c>
      <c r="B54" s="52"/>
    </row>
    <row r="55" spans="1:2">
      <c r="A55" s="100">
        <v>50</v>
      </c>
      <c r="B55" s="52"/>
    </row>
    <row r="56" spans="1:2">
      <c r="B56" s="146"/>
    </row>
    <row r="57" spans="1:2">
      <c r="B57" s="146"/>
    </row>
    <row r="58" spans="1:2">
      <c r="B58" s="146"/>
    </row>
    <row r="59" spans="1:2">
      <c r="B59" s="146"/>
    </row>
    <row r="60" spans="1:2">
      <c r="B60" s="146"/>
    </row>
    <row r="61" spans="1:2">
      <c r="B61" s="146"/>
    </row>
    <row r="62" spans="1:2">
      <c r="B62" s="146"/>
    </row>
    <row r="63" spans="1:2">
      <c r="B63" s="146"/>
    </row>
    <row r="64" spans="1:2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2">
      <c r="B81" s="146"/>
    </row>
    <row r="82" spans="2:2">
      <c r="B82" s="146"/>
    </row>
    <row r="83" spans="2:2">
      <c r="B83" s="103"/>
    </row>
    <row r="84" spans="2:2">
      <c r="B84" s="103"/>
    </row>
    <row r="85" spans="2:2">
      <c r="B85" s="103"/>
    </row>
    <row r="86" spans="2:2">
      <c r="B86" s="103"/>
    </row>
    <row r="87" spans="2:2">
      <c r="B87" s="103"/>
    </row>
    <row r="88" spans="2:2">
      <c r="B88" s="103"/>
    </row>
    <row r="89" spans="2:2">
      <c r="B89" s="103"/>
    </row>
    <row r="90" spans="2:2">
      <c r="B90" s="103"/>
    </row>
    <row r="91" spans="2:2">
      <c r="B91" s="103"/>
    </row>
    <row r="92" spans="2:2">
      <c r="B92" s="103"/>
    </row>
    <row r="93" spans="2:2">
      <c r="B93" s="103"/>
    </row>
    <row r="94" spans="2:2">
      <c r="B94" s="103"/>
    </row>
    <row r="95" spans="2:2">
      <c r="B95" s="103"/>
    </row>
    <row r="96" spans="2:2">
      <c r="B96" s="103"/>
    </row>
    <row r="97" spans="2:2">
      <c r="B97" s="103"/>
    </row>
    <row r="98" spans="2:2">
      <c r="B98" s="103"/>
    </row>
    <row r="99" spans="2:2">
      <c r="B99" s="103"/>
    </row>
    <row r="100" spans="2:2">
      <c r="B100" s="103"/>
    </row>
    <row r="101" spans="2:2">
      <c r="B101" s="103"/>
    </row>
    <row r="102" spans="2:2">
      <c r="B102" s="103"/>
    </row>
    <row r="103" spans="2:2">
      <c r="B103" s="103"/>
    </row>
    <row r="104" spans="2:2">
      <c r="B104" s="103"/>
    </row>
    <row r="105" spans="2:2">
      <c r="B105" s="10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K32"/>
  <sheetViews>
    <sheetView topLeftCell="A16" zoomScaleNormal="100" workbookViewId="0">
      <selection activeCell="B32" sqref="B32"/>
    </sheetView>
  </sheetViews>
  <sheetFormatPr defaultRowHeight="15"/>
  <cols>
    <col min="1" max="1" width="7.42578125" customWidth="1"/>
    <col min="2" max="2" width="25.140625" bestFit="1" customWidth="1"/>
    <col min="3" max="6" width="10.140625" customWidth="1"/>
    <col min="7" max="7" width="12.42578125" customWidth="1"/>
    <col min="10" max="10" width="30.42578125" bestFit="1" customWidth="1"/>
    <col min="11" max="11" width="11.42578125" customWidth="1"/>
    <col min="13" max="13" width="9.85546875" bestFit="1" customWidth="1"/>
  </cols>
  <sheetData>
    <row r="12" spans="10:10" ht="15.75">
      <c r="J12" s="4"/>
    </row>
    <row r="13" spans="10:10">
      <c r="J13" s="3"/>
    </row>
    <row r="17" spans="1:11">
      <c r="B17" s="7" t="s">
        <v>30</v>
      </c>
    </row>
    <row r="18" spans="1:1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56</v>
      </c>
      <c r="J18" s="60" t="s">
        <v>57</v>
      </c>
      <c r="K18" s="61" t="s">
        <v>15</v>
      </c>
    </row>
    <row r="19" spans="1:11">
      <c r="B19" t="s">
        <v>9</v>
      </c>
      <c r="C19" s="1">
        <f>87000/4</f>
        <v>21750</v>
      </c>
      <c r="D19" s="1">
        <f>87000/4</f>
        <v>21750</v>
      </c>
      <c r="E19" s="1">
        <f>87000/4</f>
        <v>21750</v>
      </c>
      <c r="F19" s="1">
        <f>87000/4</f>
        <v>21750</v>
      </c>
      <c r="G19" s="1">
        <f>SUM(C19:F19)</f>
        <v>87000</v>
      </c>
      <c r="J19" s="75" t="s">
        <v>58</v>
      </c>
      <c r="K19" s="62">
        <f>'WP21 615150'!O7</f>
        <v>72145.924800000023</v>
      </c>
    </row>
    <row r="20" spans="1:11">
      <c r="B20" t="s">
        <v>28</v>
      </c>
      <c r="C20" s="1">
        <f>C19</f>
        <v>21750</v>
      </c>
      <c r="D20" s="1">
        <f>C20+D19</f>
        <v>43500</v>
      </c>
      <c r="E20" s="1">
        <f>D20+E19</f>
        <v>65250</v>
      </c>
      <c r="F20" s="1">
        <f>E20+F19</f>
        <v>87000</v>
      </c>
      <c r="G20" s="1">
        <f>G19</f>
        <v>87000</v>
      </c>
      <c r="J20" s="75" t="s">
        <v>18</v>
      </c>
      <c r="K20" s="62">
        <f>'WP21 615150'!O8</f>
        <v>38624.62000000001</v>
      </c>
    </row>
    <row r="21" spans="1:11">
      <c r="B21" t="s">
        <v>27</v>
      </c>
      <c r="C21" s="8">
        <v>26925.45</v>
      </c>
      <c r="D21" s="8">
        <v>8281</v>
      </c>
      <c r="E21" s="8">
        <f>K27-D22</f>
        <v>141813.28480000002</v>
      </c>
      <c r="F21" s="8"/>
      <c r="G21" s="10">
        <f>SUM(C21:F21)</f>
        <v>177019.73480000003</v>
      </c>
      <c r="J21" s="75" t="s">
        <v>20</v>
      </c>
      <c r="K21" s="62">
        <f>'WP21 615150'!O9</f>
        <v>24777.48</v>
      </c>
    </row>
    <row r="22" spans="1:11">
      <c r="B22" t="s">
        <v>29</v>
      </c>
      <c r="C22" s="1">
        <f>C21</f>
        <v>26925.45</v>
      </c>
      <c r="D22" s="1">
        <f>C22+D21</f>
        <v>35206.449999999997</v>
      </c>
      <c r="E22" s="1">
        <f>D22+E21</f>
        <v>177019.73480000003</v>
      </c>
      <c r="F22" s="1">
        <f>E22+F21</f>
        <v>177019.73480000003</v>
      </c>
      <c r="G22" s="1"/>
      <c r="J22" s="75" t="s">
        <v>19</v>
      </c>
      <c r="K22" s="62">
        <f>'WP21 615150'!O10</f>
        <v>4242.8700000000008</v>
      </c>
    </row>
    <row r="23" spans="1:11">
      <c r="C23" s="9"/>
      <c r="D23" s="2"/>
      <c r="E23" s="2"/>
      <c r="F23" s="2"/>
      <c r="G23" s="2"/>
      <c r="J23" s="75" t="s">
        <v>21</v>
      </c>
      <c r="K23" s="62">
        <f>'WP21 615150'!O11</f>
        <v>0</v>
      </c>
    </row>
    <row r="24" spans="1:11">
      <c r="A24" t="s">
        <v>22</v>
      </c>
      <c r="B24" t="s">
        <v>27</v>
      </c>
      <c r="C24" s="1">
        <f>C21</f>
        <v>26925.45</v>
      </c>
      <c r="D24" s="1">
        <f>C24</f>
        <v>26925.45</v>
      </c>
      <c r="E24" s="1">
        <f>D24</f>
        <v>26925.45</v>
      </c>
      <c r="F24" s="1">
        <f>E24</f>
        <v>26925.45</v>
      </c>
      <c r="G24" s="1"/>
      <c r="J24" s="75" t="s">
        <v>44</v>
      </c>
      <c r="K24" s="62">
        <f>'WP21 615150'!O12</f>
        <v>25844.84</v>
      </c>
    </row>
    <row r="25" spans="1:11">
      <c r="A25" t="s">
        <v>23</v>
      </c>
      <c r="B25" t="s">
        <v>27</v>
      </c>
      <c r="C25" s="1"/>
      <c r="D25" s="1">
        <f>D21</f>
        <v>8281</v>
      </c>
      <c r="E25" s="1">
        <f>D25</f>
        <v>8281</v>
      </c>
      <c r="F25" s="1">
        <f>E25</f>
        <v>8281</v>
      </c>
      <c r="G25" s="1"/>
      <c r="J25" s="75" t="s">
        <v>59</v>
      </c>
      <c r="K25" s="62">
        <f>'WP21 615150'!O15</f>
        <v>11384</v>
      </c>
    </row>
    <row r="26" spans="1:11">
      <c r="A26" t="s">
        <v>24</v>
      </c>
      <c r="B26" t="s">
        <v>27</v>
      </c>
      <c r="C26" s="1"/>
      <c r="D26" s="1"/>
      <c r="E26" s="1">
        <f>E21</f>
        <v>141813.28480000002</v>
      </c>
      <c r="F26" s="1">
        <f>E26</f>
        <v>141813.28480000002</v>
      </c>
      <c r="G26" s="1"/>
      <c r="J26" s="75" t="s">
        <v>50</v>
      </c>
      <c r="K26" s="62">
        <f>'WP21 615150'!O16</f>
        <v>0</v>
      </c>
    </row>
    <row r="27" spans="1:11">
      <c r="A27" t="s">
        <v>25</v>
      </c>
      <c r="B27" t="s">
        <v>27</v>
      </c>
      <c r="C27" s="1"/>
      <c r="D27" s="1"/>
      <c r="E27" s="1"/>
      <c r="F27" s="1">
        <f>F21</f>
        <v>0</v>
      </c>
      <c r="G27" s="1"/>
      <c r="J27" s="65" t="s">
        <v>41</v>
      </c>
      <c r="K27" s="66">
        <f>SUBTOTAL(109,K19:K24)+K25+K26</f>
        <v>177019.73480000003</v>
      </c>
    </row>
    <row r="28" spans="1:11">
      <c r="A28" t="s">
        <v>45</v>
      </c>
      <c r="B28" t="s">
        <v>27</v>
      </c>
      <c r="C28" s="1"/>
      <c r="D28" s="1"/>
      <c r="E28" s="1"/>
      <c r="F28" s="1"/>
      <c r="G28" s="1">
        <f>G21</f>
        <v>177019.73480000003</v>
      </c>
      <c r="J28" s="78" t="s">
        <v>52</v>
      </c>
      <c r="K28" s="79" t="s">
        <v>15</v>
      </c>
    </row>
    <row r="29" spans="1:11" ht="15.75" thickBot="1">
      <c r="J29" s="76" t="s">
        <v>54</v>
      </c>
      <c r="K29" s="77" t="e">
        <f>'WP21 615150'!#REF!</f>
        <v>#REF!</v>
      </c>
    </row>
    <row r="30" spans="1:11" ht="15.75" thickBot="1">
      <c r="D30" s="72">
        <f>K27-D24</f>
        <v>150094.28480000002</v>
      </c>
      <c r="F30" s="69">
        <f>K27-E22</f>
        <v>0</v>
      </c>
      <c r="J30" s="76" t="s">
        <v>55</v>
      </c>
      <c r="K30" s="77">
        <f>'WP21 615150'!O14</f>
        <v>0</v>
      </c>
    </row>
    <row r="32" spans="1:11">
      <c r="F32" s="80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K30"/>
  <sheetViews>
    <sheetView zoomScaleNormal="100" workbookViewId="0">
      <selection activeCell="C25" sqref="C25"/>
    </sheetView>
  </sheetViews>
  <sheetFormatPr defaultRowHeight="15"/>
  <cols>
    <col min="2" max="2" width="25.140625" bestFit="1" customWidth="1"/>
    <col min="3" max="6" width="10.140625" customWidth="1"/>
    <col min="7" max="7" width="12.42578125" customWidth="1"/>
    <col min="10" max="10" width="30.42578125" bestFit="1" customWidth="1"/>
    <col min="11" max="11" width="14.140625" customWidth="1"/>
    <col min="13" max="13" width="9.85546875" bestFit="1" customWidth="1"/>
  </cols>
  <sheetData>
    <row r="12" spans="10:11" ht="15.75">
      <c r="J12" s="4"/>
      <c r="K12" s="73"/>
    </row>
    <row r="13" spans="10:11">
      <c r="J13" s="3"/>
    </row>
    <row r="17" spans="1:11">
      <c r="B17" s="7" t="s">
        <v>30</v>
      </c>
    </row>
    <row r="18" spans="1:11" ht="15.75" thickBot="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61</v>
      </c>
      <c r="J18" s="24" t="s">
        <v>14</v>
      </c>
      <c r="K18" s="24" t="s">
        <v>15</v>
      </c>
    </row>
    <row r="19" spans="1:11" ht="15.75" thickBot="1">
      <c r="B19" t="s">
        <v>9</v>
      </c>
      <c r="C19" s="1">
        <f>43598/4</f>
        <v>10899.5</v>
      </c>
      <c r="D19" s="1">
        <f>43598/4</f>
        <v>10899.5</v>
      </c>
      <c r="E19" s="1">
        <f>43598/4</f>
        <v>10899.5</v>
      </c>
      <c r="F19" s="1">
        <f>43598/4</f>
        <v>10899.5</v>
      </c>
      <c r="G19" s="1">
        <f>SUM(C19:F19)</f>
        <v>43598</v>
      </c>
      <c r="J19" s="32" t="s">
        <v>31</v>
      </c>
      <c r="K19" s="67">
        <f>'WP21 615100'!N8</f>
        <v>17238</v>
      </c>
    </row>
    <row r="20" spans="1:11" ht="15.75" thickBot="1">
      <c r="B20" t="s">
        <v>28</v>
      </c>
      <c r="C20" s="1">
        <f>C19</f>
        <v>10899.5</v>
      </c>
      <c r="D20" s="1">
        <f>C20+D19</f>
        <v>21799</v>
      </c>
      <c r="E20" s="1">
        <f>D20+E19</f>
        <v>32698.5</v>
      </c>
      <c r="F20" s="1">
        <f>E20+F19</f>
        <v>43598</v>
      </c>
      <c r="G20" s="1">
        <f>G19</f>
        <v>43598</v>
      </c>
      <c r="J20" s="36" t="s">
        <v>35</v>
      </c>
      <c r="K20" s="67">
        <f>'WP21 615100'!N9</f>
        <v>9362.7800000000007</v>
      </c>
    </row>
    <row r="21" spans="1:11" ht="15.75" thickBot="1">
      <c r="B21" t="s">
        <v>46</v>
      </c>
      <c r="C21" s="8">
        <v>18541.55</v>
      </c>
      <c r="D21" s="8">
        <v>12389.84</v>
      </c>
      <c r="E21" s="8">
        <v>21525.71</v>
      </c>
      <c r="F21" s="8">
        <v>3214.65</v>
      </c>
      <c r="G21" s="10">
        <f>SUM(C21:F21)</f>
        <v>55671.75</v>
      </c>
      <c r="J21" s="36" t="s">
        <v>33</v>
      </c>
      <c r="K21" s="67">
        <f>'WP21 615100'!N10</f>
        <v>4027.2650000000003</v>
      </c>
    </row>
    <row r="22" spans="1:11" ht="15.75" thickBot="1">
      <c r="B22" t="s">
        <v>29</v>
      </c>
      <c r="C22" s="1">
        <f>C21</f>
        <v>18541.55</v>
      </c>
      <c r="D22" s="1">
        <f>C22+D21</f>
        <v>30931.39</v>
      </c>
      <c r="E22" s="1">
        <f>D22+E21</f>
        <v>52457.1</v>
      </c>
      <c r="F22" s="1">
        <f>E22+F21</f>
        <v>55671.75</v>
      </c>
      <c r="G22" s="1"/>
      <c r="J22" s="36" t="s">
        <v>32</v>
      </c>
      <c r="K22" s="67">
        <f>'WP21 615100'!N11</f>
        <v>2325</v>
      </c>
    </row>
    <row r="23" spans="1:11" ht="15.75" thickBot="1">
      <c r="C23" s="9"/>
      <c r="D23" s="2"/>
      <c r="E23" s="2"/>
      <c r="F23" s="2"/>
      <c r="G23" s="2"/>
      <c r="J23" s="36" t="s">
        <v>40</v>
      </c>
      <c r="K23" s="67">
        <f>'WP21 615100'!N12</f>
        <v>12432.460000000001</v>
      </c>
    </row>
    <row r="24" spans="1:11" ht="15.75" thickBot="1">
      <c r="A24" t="s">
        <v>22</v>
      </c>
      <c r="B24" t="s">
        <v>46</v>
      </c>
      <c r="C24" s="1">
        <f>C21</f>
        <v>18541.55</v>
      </c>
      <c r="D24" s="1">
        <f>C24</f>
        <v>18541.55</v>
      </c>
      <c r="E24" s="1">
        <f>D24</f>
        <v>18541.55</v>
      </c>
      <c r="F24" s="1">
        <f>E24</f>
        <v>18541.55</v>
      </c>
      <c r="G24" s="1"/>
      <c r="J24" s="36" t="s">
        <v>12</v>
      </c>
      <c r="K24" s="67">
        <f>'WP21 615100'!N13</f>
        <v>43071.270000000004</v>
      </c>
    </row>
    <row r="25" spans="1:11" ht="15.75" thickBot="1">
      <c r="A25" t="s">
        <v>23</v>
      </c>
      <c r="B25" t="s">
        <v>46</v>
      </c>
      <c r="C25" s="1"/>
      <c r="D25" s="1">
        <f>D21</f>
        <v>12389.84</v>
      </c>
      <c r="E25" s="1">
        <f>D25</f>
        <v>12389.84</v>
      </c>
      <c r="F25" s="1">
        <f>E25</f>
        <v>12389.84</v>
      </c>
      <c r="G25" s="1"/>
      <c r="J25" s="36" t="s">
        <v>47</v>
      </c>
      <c r="K25" s="67">
        <f>'WP21 615100'!N14</f>
        <v>25890.86</v>
      </c>
    </row>
    <row r="26" spans="1:11" ht="15.75" thickBot="1">
      <c r="A26" t="s">
        <v>24</v>
      </c>
      <c r="B26" t="s">
        <v>46</v>
      </c>
      <c r="C26" s="1"/>
      <c r="D26" s="1"/>
      <c r="E26" s="1">
        <f>E21</f>
        <v>21525.71</v>
      </c>
      <c r="F26" s="1">
        <f>E26</f>
        <v>21525.71</v>
      </c>
      <c r="G26" s="1"/>
      <c r="J26" s="36" t="s">
        <v>34</v>
      </c>
      <c r="K26" s="67">
        <f>'WP21 615100'!N15</f>
        <v>330.49</v>
      </c>
    </row>
    <row r="27" spans="1:11" ht="15.75" thickBot="1">
      <c r="A27" t="s">
        <v>25</v>
      </c>
      <c r="B27" t="s">
        <v>46</v>
      </c>
      <c r="C27" s="1"/>
      <c r="D27" s="1"/>
      <c r="E27" s="1"/>
      <c r="F27" s="1">
        <f>F21</f>
        <v>3214.65</v>
      </c>
      <c r="G27" s="1"/>
      <c r="J27" s="36" t="s">
        <v>48</v>
      </c>
      <c r="K27" s="67">
        <f>'WP21 615100'!N16</f>
        <v>879.25925925925924</v>
      </c>
    </row>
    <row r="28" spans="1:11" ht="15.75" thickBot="1">
      <c r="A28" t="s">
        <v>61</v>
      </c>
      <c r="B28" t="s">
        <v>46</v>
      </c>
      <c r="C28" s="1"/>
      <c r="D28" s="1"/>
      <c r="E28" s="1"/>
      <c r="F28" s="1"/>
      <c r="G28" s="1">
        <f>G21</f>
        <v>55671.75</v>
      </c>
      <c r="J28" s="36"/>
      <c r="K28" s="67">
        <f>'WP21 615100'!N17</f>
        <v>3626.55</v>
      </c>
    </row>
    <row r="29" spans="1:11">
      <c r="J29" s="43" t="s">
        <v>16</v>
      </c>
      <c r="K29" s="44">
        <f>SUBTOTAL(109,K19:K28)</f>
        <v>119183.93425925926</v>
      </c>
    </row>
    <row r="30" spans="1:11">
      <c r="K30" s="73">
        <f>G21+K28-K29</f>
        <v>-59885.634259259255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MP30 615100</vt:lpstr>
      <vt:lpstr>WP21 615100</vt:lpstr>
      <vt:lpstr>WP21 615150</vt:lpstr>
      <vt:lpstr>WP21 170100</vt:lpstr>
      <vt:lpstr>MP30 170100</vt:lpstr>
      <vt:lpstr>WP21 750120</vt:lpstr>
      <vt:lpstr>WP21 750125</vt:lpstr>
      <vt:lpstr>Other</vt:lpstr>
      <vt:lpstr>Chart - WP21 615150</vt:lpstr>
      <vt:lpstr>Chart - WP21 615100</vt:lpstr>
      <vt:lpstr>'MP30 615100'!Print_Area</vt:lpstr>
      <vt:lpstr>'WP21 615100'!Print_Area</vt:lpstr>
      <vt:lpstr>'WP21 615150'!Print_Area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HuaZhen Luo</cp:lastModifiedBy>
  <cp:lastPrinted>2013-06-18T02:36:14Z</cp:lastPrinted>
  <dcterms:created xsi:type="dcterms:W3CDTF">2010-03-10T07:35:26Z</dcterms:created>
  <dcterms:modified xsi:type="dcterms:W3CDTF">2020-11-28T18:08:11Z</dcterms:modified>
</cp:coreProperties>
</file>