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tables/table3.xml" ContentType="application/vnd.openxmlformats-officedocument.spreadsheetml.table+xml"/>
  <Override PartName="/xl/comments2.xml" ContentType="application/vnd.openxmlformats-officedocument.spreadsheetml.comments+xml"/>
  <Override PartName="/xl/tables/table4.xml" ContentType="application/vnd.openxmlformats-officedocument.spreadsheetml.table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1.xml" ContentType="application/vnd.openxmlformats-officedocument.drawing+xml"/>
  <Override PartName="/xl/tables/table5.xml" ContentType="application/vnd.openxmlformats-officedocument.spreadsheetml.table+xml"/>
  <Override PartName="/xl/comments5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tables/table6.xml" ContentType="application/vnd.openxmlformats-officedocument.spreadsheetml.table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Global_Ops\Commodities Mgmt\Purchasing\Indirect\PO\"/>
    </mc:Choice>
  </mc:AlternateContent>
  <xr:revisionPtr revIDLastSave="0" documentId="13_ncr:1_{D5F6BCC3-4BA0-4B5F-BB06-F4E5985A2B89}" xr6:coauthVersionLast="44" xr6:coauthVersionMax="44" xr10:uidLastSave="{00000000-0000-0000-0000-000000000000}"/>
  <bookViews>
    <workbookView xWindow="-108" yWindow="-108" windowWidth="23256" windowHeight="12576" tabRatio="891" activeTab="10" xr2:uid="{00000000-000D-0000-FFFF-FFFF00000000}"/>
  </bookViews>
  <sheets>
    <sheet name="WPPL SC PO List" sheetId="19" r:id="rId1"/>
    <sheet name="WP20 615100" sheetId="17" r:id="rId2"/>
    <sheet name="WP20 170100" sheetId="18" r:id="rId3"/>
    <sheet name="WP21 750125" sheetId="4" r:id="rId4"/>
    <sheet name="MP30 615100" sheetId="14" r:id="rId5"/>
    <sheet name="WP21 615100" sheetId="1" r:id="rId6"/>
    <sheet name="WP23 615100" sheetId="20" r:id="rId7"/>
    <sheet name="WP21 615150" sheetId="12" r:id="rId8"/>
    <sheet name="WP21 170100" sheetId="2" r:id="rId9"/>
    <sheet name="MP30 170100" sheetId="15" r:id="rId10"/>
    <sheet name="WP21 750120" sheetId="5" r:id="rId11"/>
    <sheet name="Other" sheetId="16" r:id="rId12"/>
    <sheet name="Chart - WP21 615150" sheetId="13" r:id="rId13"/>
    <sheet name="Chart - WP21 615100" sheetId="11" r:id="rId14"/>
  </sheets>
  <definedNames>
    <definedName name="_xlnm._FilterDatabase" localSheetId="4" hidden="1">'MP30 615100'!$A$7:$I$106</definedName>
    <definedName name="_xlnm._FilterDatabase" localSheetId="2" hidden="1">'WP20 170100'!$A$5:$L$56</definedName>
    <definedName name="_xlnm._FilterDatabase" localSheetId="1" hidden="1">'WP20 615100'!$A$7:$K$57</definedName>
    <definedName name="_xlnm._FilterDatabase" localSheetId="8" hidden="1">'WP21 170100'!$A$5:$L$56</definedName>
    <definedName name="_xlnm._FilterDatabase" localSheetId="5" hidden="1">'WP21 615100'!$A$7:$I$58</definedName>
    <definedName name="_xlnm._FilterDatabase" localSheetId="7" hidden="1">'WP21 615150'!$A$6:$L$149</definedName>
    <definedName name="_xlnm.Print_Area" localSheetId="4">'MP30 615100'!$A$2:$H$79</definedName>
    <definedName name="_xlnm.Print_Area" localSheetId="5">'WP21 615100'!$A$1:$G$57</definedName>
    <definedName name="_xlnm.Print_Area" localSheetId="7">'WP21 615150'!$A$1:$H$161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" i="20" l="1"/>
  <c r="G4" i="20" s="1"/>
  <c r="G40" i="12" l="1"/>
  <c r="G41" i="12"/>
  <c r="G39" i="12"/>
  <c r="G3" i="12" l="1"/>
  <c r="D3" i="1" l="1"/>
  <c r="G3" i="18" l="1"/>
  <c r="F4" i="17"/>
  <c r="D5" i="17"/>
  <c r="M17" i="17"/>
  <c r="M16" i="17"/>
  <c r="M15" i="17"/>
  <c r="M14" i="17"/>
  <c r="M13" i="17"/>
  <c r="M12" i="17"/>
  <c r="M11" i="17"/>
  <c r="M10" i="17"/>
  <c r="M9" i="17"/>
  <c r="M8" i="17"/>
  <c r="D4" i="17"/>
  <c r="F5" i="1"/>
  <c r="F3" i="17" l="1"/>
  <c r="F5" i="17" s="1"/>
  <c r="M18" i="17" l="1"/>
  <c r="O7" i="12"/>
  <c r="O8" i="12"/>
  <c r="O9" i="12"/>
  <c r="O10" i="12"/>
  <c r="O11" i="12"/>
  <c r="O12" i="12"/>
  <c r="O13" i="12"/>
  <c r="F3" i="4" l="1"/>
  <c r="M18" i="1"/>
  <c r="K30" i="13"/>
  <c r="K25" i="13"/>
  <c r="K26" i="13"/>
  <c r="F3" i="16"/>
  <c r="M15" i="1"/>
  <c r="K26" i="11" s="1"/>
  <c r="F27" i="11"/>
  <c r="E26" i="11"/>
  <c r="F26" i="11"/>
  <c r="D25" i="11"/>
  <c r="E25" i="11"/>
  <c r="F25" i="11"/>
  <c r="C24" i="11"/>
  <c r="D24" i="11"/>
  <c r="E24" i="11"/>
  <c r="F24" i="11"/>
  <c r="C22" i="11"/>
  <c r="D22" i="11"/>
  <c r="E22" i="11"/>
  <c r="F22" i="11"/>
  <c r="G21" i="11"/>
  <c r="G28" i="11"/>
  <c r="F19" i="11"/>
  <c r="E19" i="11"/>
  <c r="D19" i="11"/>
  <c r="C19" i="11"/>
  <c r="C20" i="11"/>
  <c r="K29" i="13"/>
  <c r="F27" i="13"/>
  <c r="D25" i="13"/>
  <c r="E25" i="13"/>
  <c r="F25" i="13"/>
  <c r="C24" i="13"/>
  <c r="D24" i="13"/>
  <c r="E24" i="13"/>
  <c r="F24" i="13"/>
  <c r="C22" i="13"/>
  <c r="D22" i="13"/>
  <c r="F19" i="13"/>
  <c r="E19" i="13"/>
  <c r="D19" i="13"/>
  <c r="C19" i="13"/>
  <c r="F3" i="5"/>
  <c r="G3" i="15"/>
  <c r="G3" i="2"/>
  <c r="K23" i="13"/>
  <c r="K22" i="13"/>
  <c r="K21" i="13"/>
  <c r="K20" i="13"/>
  <c r="M17" i="1"/>
  <c r="K28" i="11" s="1"/>
  <c r="M16" i="1"/>
  <c r="K27" i="11" s="1"/>
  <c r="M14" i="1"/>
  <c r="K25" i="11" s="1"/>
  <c r="M13" i="1"/>
  <c r="K24" i="11" s="1"/>
  <c r="M12" i="1"/>
  <c r="K23" i="11" s="1"/>
  <c r="M11" i="1"/>
  <c r="K22" i="11" s="1"/>
  <c r="M10" i="1"/>
  <c r="K21" i="11" s="1"/>
  <c r="M9" i="1"/>
  <c r="K20" i="11" s="1"/>
  <c r="M8" i="1"/>
  <c r="C20" i="13"/>
  <c r="D20" i="13"/>
  <c r="E20" i="13"/>
  <c r="F20" i="13"/>
  <c r="D20" i="11"/>
  <c r="E20" i="11"/>
  <c r="F20" i="11"/>
  <c r="K19" i="13"/>
  <c r="G19" i="11"/>
  <c r="G20" i="11"/>
  <c r="G19" i="13"/>
  <c r="G20" i="13"/>
  <c r="F3" i="1"/>
  <c r="F4" i="14"/>
  <c r="M3" i="14" s="1"/>
  <c r="G4" i="14"/>
  <c r="G5" i="14" s="1"/>
  <c r="M2" i="14"/>
  <c r="F4" i="1" l="1"/>
  <c r="F6" i="1" s="1"/>
  <c r="G4" i="12"/>
  <c r="O20" i="12"/>
  <c r="K27" i="13"/>
  <c r="K24" i="13"/>
  <c r="M19" i="1"/>
  <c r="K19" i="11"/>
  <c r="K29" i="11" s="1"/>
  <c r="K30" i="11" s="1"/>
  <c r="E21" i="13" l="1"/>
  <c r="D30" i="13"/>
  <c r="E22" i="13" l="1"/>
  <c r="E26" i="13"/>
  <c r="F26" i="13" s="1"/>
  <c r="G21" i="13"/>
  <c r="G28" i="13" s="1"/>
  <c r="F22" i="13" l="1"/>
  <c r="F30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Edwin Koh</author>
  </authors>
  <commentList>
    <comment ref="G3" authorId="0" shapeId="0" xr:uid="{AD6F1D8F-1055-4C11-813C-4800DBD4A036}">
      <text>
        <r>
          <rPr>
            <b/>
            <sz val="9"/>
            <color indexed="81"/>
            <rFont val="Tahoma"/>
            <family val="2"/>
          </rPr>
          <t>Edwin Koh:17th Feb 2020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Edwin Koh</author>
  </authors>
  <commentList>
    <comment ref="F2" authorId="0" shapeId="0" xr:uid="{404E6544-0A80-4DC7-B5F3-D1C84BE63A87}">
      <text>
        <r>
          <rPr>
            <b/>
            <sz val="9"/>
            <color indexed="81"/>
            <rFont val="Tahoma"/>
            <family val="2"/>
          </rPr>
          <t>Edwin Koh: 17th Feb 2020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sgekoh</author>
    <author>HuaZhen Luo</author>
  </authors>
  <commentList>
    <comment ref="G2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sgekoh:</t>
        </r>
        <r>
          <rPr>
            <sz val="9"/>
            <color indexed="81"/>
            <rFont val="Tahoma"/>
            <family val="2"/>
          </rPr>
          <t xml:space="preserve">
Revised @17th Feb 2020</t>
        </r>
      </text>
    </comment>
    <comment ref="G8" authorId="1" shapeId="0" xr:uid="{1DCDBDEA-7D9E-4AC5-B86D-B7B306BB5DF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HuaZhen Luo:
Track under 2019 PO tracker</t>
        </r>
      </text>
    </comment>
    <comment ref="G16" authorId="1" shapeId="0" xr:uid="{FEB87877-2D02-4E3C-A9BB-BD3ACC623C1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Track under 2019 PO tracker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sgekoh</author>
  </authors>
  <commentList>
    <comment ref="F2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sgekoh:</t>
        </r>
        <r>
          <rPr>
            <sz val="9"/>
            <color indexed="81"/>
            <rFont val="Tahoma"/>
            <family val="2"/>
          </rPr>
          <t xml:space="preserve">
17th Feb 2020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sgwcch</author>
  </authors>
  <commentList>
    <comment ref="G19" authorId="0" shapeId="0" xr:uid="{00000000-0006-0000-0800-000001000000}">
      <text>
        <r>
          <rPr>
            <b/>
            <sz val="9"/>
            <color indexed="81"/>
            <rFont val="Tahoma"/>
            <family val="2"/>
          </rPr>
          <t>sgwcch:</t>
        </r>
        <r>
          <rPr>
            <sz val="9"/>
            <color indexed="81"/>
            <rFont val="Tahoma"/>
            <family val="2"/>
          </rPr>
          <t xml:space="preserve">
TBA</t>
        </r>
      </text>
    </comment>
  </commentList>
</comments>
</file>

<file path=xl/sharedStrings.xml><?xml version="1.0" encoding="utf-8"?>
<sst xmlns="http://schemas.openxmlformats.org/spreadsheetml/2006/main" count="759" uniqueCount="327">
  <si>
    <t>PO#</t>
  </si>
  <si>
    <t>Supplier</t>
  </si>
  <si>
    <t>Details</t>
  </si>
  <si>
    <t>PO Amount</t>
  </si>
  <si>
    <t>Remarks</t>
  </si>
  <si>
    <t>S/N</t>
  </si>
  <si>
    <t>Raised By</t>
  </si>
  <si>
    <t>POs under CEA: WP21 170100</t>
  </si>
  <si>
    <t>CEA #</t>
  </si>
  <si>
    <t>Budget</t>
  </si>
  <si>
    <t>Difference</t>
  </si>
  <si>
    <t>Group</t>
  </si>
  <si>
    <t>SQT Testing</t>
  </si>
  <si>
    <t>POs under Manual PPV: WP21 750125</t>
  </si>
  <si>
    <t>Spend Breakdown</t>
  </si>
  <si>
    <t>USD</t>
  </si>
  <si>
    <t>Total</t>
  </si>
  <si>
    <t>POs under Project / Tooling Expense: WP21 615100</t>
  </si>
  <si>
    <t>Repair cost</t>
  </si>
  <si>
    <t>Chemicals (Consumables)</t>
  </si>
  <si>
    <t>Spares</t>
  </si>
  <si>
    <t>Asset Replacement</t>
  </si>
  <si>
    <t>Q1</t>
  </si>
  <si>
    <t>Q2</t>
  </si>
  <si>
    <t>Q3</t>
  </si>
  <si>
    <t>Q4</t>
  </si>
  <si>
    <t>Category</t>
  </si>
  <si>
    <t>YTD - Tooling</t>
  </si>
  <si>
    <t>Cumm Budget</t>
  </si>
  <si>
    <t>Cumm YTD Expense</t>
  </si>
  <si>
    <t>** Fill in orange cells only</t>
  </si>
  <si>
    <t>NRE &amp; Tool Cost</t>
  </si>
  <si>
    <t>ECO Change Impact Cost</t>
  </si>
  <si>
    <t>Material Purchase Cost</t>
  </si>
  <si>
    <t>Miscellaneous / etc</t>
  </si>
  <si>
    <t>FA Sample / Evaluation Run Cost</t>
  </si>
  <si>
    <t>Scrap - 750120</t>
  </si>
  <si>
    <t>Rework - 625200</t>
  </si>
  <si>
    <t>PO Date</t>
  </si>
  <si>
    <t>PO Amount (USD)</t>
  </si>
  <si>
    <t>Supplier Development Project</t>
  </si>
  <si>
    <t>Subtotal</t>
  </si>
  <si>
    <t>POs under Manual Scrap / Material Obsolecence: WP21 750120</t>
  </si>
  <si>
    <t>POs under Project Tooling Expense: WP21 615150</t>
  </si>
  <si>
    <t>Msc</t>
  </si>
  <si>
    <t>FY2015</t>
  </si>
  <si>
    <t>YTD - Project</t>
  </si>
  <si>
    <t>Rework</t>
  </si>
  <si>
    <t>Training</t>
  </si>
  <si>
    <t>Cross Charge</t>
  </si>
  <si>
    <t>Repair cost PCBA</t>
  </si>
  <si>
    <t>CM</t>
  </si>
  <si>
    <t>Spend Breakdown (2015)</t>
  </si>
  <si>
    <t>Calibration Cost 2015</t>
  </si>
  <si>
    <t>Spares 2015</t>
  </si>
  <si>
    <t>FY2016</t>
  </si>
  <si>
    <t>Spend Breakdown (2016)</t>
  </si>
  <si>
    <t>Calibration Instrument Cost 2016</t>
  </si>
  <si>
    <t>Calibration PCBA Cost 2016</t>
  </si>
  <si>
    <t>POs under Project / Tooling Expense: MP30 615100 (Mass Spec)</t>
  </si>
  <si>
    <t>FY2017</t>
  </si>
  <si>
    <t>PO Amount (SGD)</t>
  </si>
  <si>
    <t>MRO</t>
  </si>
  <si>
    <t>Invoice</t>
  </si>
  <si>
    <t>MRO PO No</t>
  </si>
  <si>
    <t>SGD</t>
  </si>
  <si>
    <t>CEA</t>
  </si>
  <si>
    <t>without CEA</t>
  </si>
  <si>
    <t>Grouping</t>
  </si>
  <si>
    <t>Spend breakdown2</t>
  </si>
  <si>
    <t>USD2</t>
  </si>
  <si>
    <t>GROUPING</t>
  </si>
  <si>
    <t>Approver:</t>
  </si>
  <si>
    <t>Edwin</t>
  </si>
  <si>
    <t>Yin Ying</t>
  </si>
  <si>
    <t>Jie Hui</t>
  </si>
  <si>
    <t>POs under CEA: MP30 170100</t>
  </si>
  <si>
    <t>CEI</t>
  </si>
  <si>
    <t>Autopack</t>
  </si>
  <si>
    <t>Keypoint drawing</t>
  </si>
  <si>
    <t>2018-303</t>
  </si>
  <si>
    <t>POs under Other Account #:</t>
  </si>
  <si>
    <t>NA</t>
  </si>
  <si>
    <t>Toolings</t>
  </si>
  <si>
    <t>Flex</t>
  </si>
  <si>
    <t>Waters</t>
  </si>
  <si>
    <t>Siddharth</t>
  </si>
  <si>
    <t>(USD)</t>
  </si>
  <si>
    <t>Yu Xue</t>
  </si>
  <si>
    <t>GVT</t>
  </si>
  <si>
    <t xml:space="preserve">Bethany </t>
  </si>
  <si>
    <t>Venture</t>
  </si>
  <si>
    <t>Bethany</t>
  </si>
  <si>
    <t>2018-153</t>
  </si>
  <si>
    <t>EDB PACT - Transferline Assy, 279003623 Heater X10</t>
  </si>
  <si>
    <t>Micro Precision</t>
  </si>
  <si>
    <t>2019-201</t>
  </si>
  <si>
    <t>Fagerdala</t>
  </si>
  <si>
    <t>290002213 Packaging NRE cost</t>
  </si>
  <si>
    <t>Partial</t>
  </si>
  <si>
    <t>Feb 2019 - $1,655</t>
  </si>
  <si>
    <t>Balance</t>
  </si>
  <si>
    <t>Calibration Cost PCBA 2018</t>
  </si>
  <si>
    <t>Others</t>
  </si>
  <si>
    <t>Yee Hwa</t>
  </si>
  <si>
    <t>Soo Chin</t>
  </si>
  <si>
    <t>SIT project</t>
  </si>
  <si>
    <t>2019-381</t>
  </si>
  <si>
    <t xml:space="preserve">Packaging for SIT project </t>
  </si>
  <si>
    <t>2019-398</t>
  </si>
  <si>
    <t>Material purchase for PACT - purchase parts</t>
  </si>
  <si>
    <t>PACT Project</t>
  </si>
  <si>
    <t>186015032 - for 210000415 PCBA investigation</t>
  </si>
  <si>
    <t>2019-560</t>
  </si>
  <si>
    <t>PPV Claim - LCOM Parts</t>
  </si>
  <si>
    <t>2019-564</t>
  </si>
  <si>
    <t>3D Metal Forge</t>
  </si>
  <si>
    <t>Retirement Souvenir (SGD782)</t>
  </si>
  <si>
    <t>2019 calibration cost</t>
  </si>
  <si>
    <t>Venture Nov</t>
  </si>
  <si>
    <t>US$2015.64</t>
  </si>
  <si>
    <t>Venture Dec</t>
  </si>
  <si>
    <t>Flex Nov</t>
  </si>
  <si>
    <t>US$502.33</t>
  </si>
  <si>
    <t>Flex Dec</t>
  </si>
  <si>
    <t>US$1026</t>
  </si>
  <si>
    <t>CEI Dec</t>
  </si>
  <si>
    <t>US$3488.93</t>
  </si>
  <si>
    <t>U$6,527.70</t>
  </si>
  <si>
    <t>2020-002</t>
  </si>
  <si>
    <t>Scrap PN#2890005242 - Q4'19 plan to convert 186015018 to 186015080 - RMA-SKW-00000139 - drip tray cost was not included</t>
  </si>
  <si>
    <t>2020-003</t>
  </si>
  <si>
    <t>2020 YTD Spend</t>
  </si>
  <si>
    <t>Dec 2019 - $863.70</t>
  </si>
  <si>
    <t>Bal b/fwd from 2019</t>
  </si>
  <si>
    <t>SIT</t>
  </si>
  <si>
    <t>HTL</t>
  </si>
  <si>
    <t>HTL bal b/fwd from 2019</t>
  </si>
  <si>
    <t>SIT bal b/fwd from 2019</t>
  </si>
  <si>
    <t>2020 YTD exclude SIT</t>
  </si>
  <si>
    <t>2020-004</t>
  </si>
  <si>
    <t xml:space="preserve">Neo Garden Catering Pte Ltd </t>
  </si>
  <si>
    <t>PROSPERITY MENU for Francis, Jim visit (SGD$1,219.59)</t>
  </si>
  <si>
    <t>TBA</t>
  </si>
  <si>
    <t xml:space="preserve">Qda ESI Probes and Aperture Disk for production </t>
  </si>
  <si>
    <t xml:space="preserve">Calibration cost </t>
  </si>
  <si>
    <t>Spares replacement</t>
  </si>
  <si>
    <t xml:space="preserve">Accural calibrations </t>
  </si>
  <si>
    <t>Consumables</t>
  </si>
  <si>
    <t>Venture Nov 19 Calibration Claim - Calibration Cost (Instrument) (LC)</t>
  </si>
  <si>
    <t>Venture Nov 19 Calibration Claim - Calibration Cost (Instrument) (MS)</t>
  </si>
  <si>
    <t xml:space="preserve">Venture Nov 19 Calibration Claim - Miscellaneous </t>
  </si>
  <si>
    <t>Flex Nov 19 Calibration Claim - Calibration cost (Kallang)</t>
  </si>
  <si>
    <t>Flex Nov 19 Calibration Claim - Repair cost (spare parts in Kallang)</t>
  </si>
  <si>
    <t>Racal Calibration</t>
  </si>
  <si>
    <t>Sufern</t>
  </si>
  <si>
    <t>2020-012</t>
  </si>
  <si>
    <t>2020-013</t>
  </si>
  <si>
    <t>2020-015</t>
  </si>
  <si>
    <t>2020-023</t>
  </si>
  <si>
    <t>2020-024</t>
  </si>
  <si>
    <t>Printer service contract</t>
  </si>
  <si>
    <t>2020-020</t>
  </si>
  <si>
    <t>Unpackt</t>
  </si>
  <si>
    <t>Deposit ECO-Anzyme Workshop (Q2 inclusive workshop)</t>
  </si>
  <si>
    <t>2020-034</t>
  </si>
  <si>
    <t>2020-036</t>
  </si>
  <si>
    <t>Needle Carriage Assy</t>
  </si>
  <si>
    <t>2020-039</t>
  </si>
  <si>
    <t>Guan Yee</t>
  </si>
  <si>
    <t>1 unit TUV Detector for Drop Test</t>
  </si>
  <si>
    <t>2020-053</t>
  </si>
  <si>
    <t>Beacon HTL Rework</t>
  </si>
  <si>
    <t>2020-051</t>
  </si>
  <si>
    <t>Aik Moh Paints and Chemicals Pte Ltd</t>
  </si>
  <si>
    <t>6 Bottles of Acetonitrile</t>
  </si>
  <si>
    <t>PCBA 210000415 (S/N 091118045M) Failure - shipment to Milford for evaluation</t>
  </si>
  <si>
    <t>2020-057</t>
  </si>
  <si>
    <t>PO#2020-003 is replaced by PO#2020-057</t>
  </si>
  <si>
    <t>2020-054</t>
  </si>
  <si>
    <t>Sigma Aldrich</t>
  </si>
  <si>
    <t>Leucine Enkephaline (Qty-10)</t>
  </si>
  <si>
    <t>2020-055</t>
  </si>
  <si>
    <t>Needle Carriage Assy Rework (Qty-56)</t>
  </si>
  <si>
    <t>Beacon HTL Rework (under MP30)</t>
  </si>
  <si>
    <t>2020-056</t>
  </si>
  <si>
    <t>SGD $360 -&gt; USD 267. Chemicals for SIT</t>
  </si>
  <si>
    <t>Venture Nov 19 Calibration Claim - Miscellaneous (Accrual)</t>
  </si>
  <si>
    <t>2020-046</t>
  </si>
  <si>
    <t>Aik Moh</t>
  </si>
  <si>
    <t>Kevin</t>
  </si>
  <si>
    <t>Desmond</t>
  </si>
  <si>
    <t>Approvers:</t>
  </si>
  <si>
    <t>Ee ling</t>
  </si>
  <si>
    <t>Packaging Eval Cost</t>
  </si>
  <si>
    <t>70% to be expensed</t>
  </si>
  <si>
    <t>POs under Project Expense: WP20 615100</t>
  </si>
  <si>
    <t>2020-069</t>
  </si>
  <si>
    <t>Instrument retro claim for Q1'2020</t>
  </si>
  <si>
    <t>Oct 2019 - $1,530
Feb 2020 - $$510</t>
  </si>
  <si>
    <t>2020-075</t>
  </si>
  <si>
    <t>Crest</t>
  </si>
  <si>
    <t>PM service for Crest system at RichPort and KeyPoint (original amount=SGD24500, 1USD=1.4 SGD)</t>
  </si>
  <si>
    <t>HuaZhen</t>
  </si>
  <si>
    <t>Flex Q1 consumable request</t>
  </si>
  <si>
    <t>2020-070</t>
  </si>
  <si>
    <t>Hit 2020 PPV</t>
  </si>
  <si>
    <t>Flex Jan20 Calibration Claim - Calibration cost (Kallang)</t>
  </si>
  <si>
    <t>Flex Jan20 Calibration Claim - Repair cost (spare parts in Kallang)</t>
  </si>
  <si>
    <t xml:space="preserve">Venture </t>
  </si>
  <si>
    <t>2020-081</t>
  </si>
  <si>
    <t>UniCal Pte Ltd</t>
  </si>
  <si>
    <t>Calibration Data Logger (4pcs)</t>
  </si>
  <si>
    <t>WPPL-SC-001</t>
  </si>
  <si>
    <t>HTL - 3 sets of manufactured parts</t>
  </si>
  <si>
    <t>2020-092</t>
  </si>
  <si>
    <t>EPE PACKAGING PTE LTD</t>
  </si>
  <si>
    <t>TOOLING COST FOR 290000443</t>
  </si>
  <si>
    <t>FA SAMPLE COST FOR 290000443 (5 SET)</t>
  </si>
  <si>
    <t>2020-095</t>
  </si>
  <si>
    <t>Scarp of excess material for Part# 290000443</t>
  </si>
  <si>
    <t>Mandy</t>
  </si>
  <si>
    <t>QDA PM test bay 5&amp;6</t>
  </si>
  <si>
    <t>2020-097</t>
  </si>
  <si>
    <t>Chemoscience</t>
  </si>
  <si>
    <t>2020-096</t>
  </si>
  <si>
    <t>Scarp f polybag which is not in Waters BOM. ECO 9233608 to release new Part# 290002303</t>
  </si>
  <si>
    <t>PM Consummable for ELGA DI Water (Annual)</t>
  </si>
  <si>
    <t>Venture Q1 PM parts</t>
  </si>
  <si>
    <t>2020-100</t>
  </si>
  <si>
    <t>Venture Jan Calibration Cost (Instrument)</t>
  </si>
  <si>
    <t>Venture Jan Ad hoc-spare and Misc</t>
  </si>
  <si>
    <t>2020-101</t>
  </si>
  <si>
    <t>2020-102</t>
  </si>
  <si>
    <t>Micro Precision Bracket PO for listed equipment 2020</t>
  </si>
  <si>
    <t>Micro Precision GTS onsite calibration 5x systems 2020</t>
  </si>
  <si>
    <t>1L glass bottle (15pcs)</t>
  </si>
  <si>
    <t>Certified Container Kit</t>
  </si>
  <si>
    <t>To support SIT, will be cross charged to be complete</t>
  </si>
  <si>
    <t>WPPL-SC-002</t>
  </si>
  <si>
    <t>BSM Packaging Test</t>
  </si>
  <si>
    <t>Account Code</t>
  </si>
  <si>
    <t>WP20 615100</t>
  </si>
  <si>
    <t>For work from home usage only</t>
  </si>
  <si>
    <t>WPPL-SC-003</t>
  </si>
  <si>
    <t>Oneida</t>
  </si>
  <si>
    <t>Dummy PO. Vnture to issue PO to supersede once date is due</t>
  </si>
  <si>
    <t>WPPL-SC-004</t>
  </si>
  <si>
    <t>Deplete Technimetal Inventory</t>
  </si>
  <si>
    <t>WP21 750125</t>
  </si>
  <si>
    <t>2020-110</t>
  </si>
  <si>
    <t>2020-111</t>
  </si>
  <si>
    <t>2020-112</t>
  </si>
  <si>
    <t>Acetonitrile (8 bottles x4L)</t>
  </si>
  <si>
    <t>Formic Acid (100ml x2)</t>
  </si>
  <si>
    <t>WPPL-SC-005</t>
  </si>
  <si>
    <t>WPPL-SC-006</t>
  </si>
  <si>
    <t>Feb'20 Tariff Surcharge</t>
  </si>
  <si>
    <t>WP20 750125</t>
  </si>
  <si>
    <t>WPPL-OP-001</t>
  </si>
  <si>
    <t>JL Components</t>
  </si>
  <si>
    <t>Fabricate Of Stainless Steel Blind Flange (original amount SGD480, 1USD=a.4SGD)</t>
  </si>
  <si>
    <t>VWR</t>
  </si>
  <si>
    <t>Genesis Networks Pte Ltd</t>
  </si>
  <si>
    <t>2020-OP-002</t>
  </si>
  <si>
    <t>WP20001</t>
  </si>
  <si>
    <t>YEE HWA</t>
  </si>
  <si>
    <t>MONITOR FOR TE-84054 used for SIT</t>
  </si>
  <si>
    <t>WPPL-OP-003</t>
  </si>
  <si>
    <t>WPPL-OP-004</t>
  </si>
  <si>
    <t>WPPL-OP-005</t>
  </si>
  <si>
    <t>Merck</t>
  </si>
  <si>
    <t>Chemical for SIT testing (original amount SGD736, 1USD=1.4SGD)</t>
  </si>
  <si>
    <t>Chemical for SIT testing  (original amount SGD952, 1USD=1.4SGD)</t>
  </si>
  <si>
    <t>Chemical for SIT testing (original amount SGD290, 1USD=1.4SGD)</t>
  </si>
  <si>
    <t>2020-040</t>
  </si>
  <si>
    <t>B&amp;E</t>
  </si>
  <si>
    <t>FA sample for 405011266 Light Pipe, Col Mgr</t>
  </si>
  <si>
    <t>Tooling cost for 405011266 Light Pipe, Col Mgr</t>
  </si>
  <si>
    <t>GVT - Mar invoices = $10,421.87</t>
  </si>
  <si>
    <t>WPPL-SC-007</t>
  </si>
  <si>
    <t>JPY FX claim for Q1'2020</t>
  </si>
  <si>
    <t>Q1'2020 expediting cost</t>
  </si>
  <si>
    <t>NRE &amp; FA Cost for switching allocation from ETLA to GVT</t>
  </si>
  <si>
    <t>POs under Project Tooling Expense: WP23 615100 (Arc FTN)</t>
  </si>
  <si>
    <t>WPPL-OP-006</t>
  </si>
  <si>
    <t>Flex Feb20 Calibration Claim - Repair cost (spare parts in Kallang)</t>
  </si>
  <si>
    <t xml:space="preserve">Flex Feb20 Calibration Claim - Calibration cost (Kallang) </t>
  </si>
  <si>
    <t>WPPL-OP-007</t>
  </si>
  <si>
    <t>Venture Feb20 Ad hoc-spare and Misc</t>
  </si>
  <si>
    <t>Chemical for SIT testing</t>
  </si>
  <si>
    <t>Scrap 1 unit of 700005225</t>
  </si>
  <si>
    <t>WPPL-OP-008</t>
  </si>
  <si>
    <t>APH for SIT troubleshooting (SIT related)</t>
  </si>
  <si>
    <t>In house equipment calibration (Reclass under MP30)</t>
  </si>
  <si>
    <t>Consumables for Flex Alliance and Detector testing</t>
  </si>
  <si>
    <t>WPPL-SC-008</t>
  </si>
  <si>
    <t>Q1'2020 Hamamatsu JPY Claim</t>
  </si>
  <si>
    <t>GPV Sol for GES - use in BSM/QSM</t>
  </si>
  <si>
    <t>WPPL-OP-009</t>
  </si>
  <si>
    <t>Needle Carriage Assy Rework (Qty-57)</t>
  </si>
  <si>
    <t>WPPL-SC-009</t>
  </si>
  <si>
    <t>Mar'20 Tariff Surcharge</t>
  </si>
  <si>
    <t>WPPL-OP-010</t>
  </si>
  <si>
    <t>Cioplenu GMBH</t>
  </si>
  <si>
    <t>3 month licnese subscription</t>
  </si>
  <si>
    <t>WPPL-SC-010</t>
  </si>
  <si>
    <t>ETLA</t>
  </si>
  <si>
    <t>Purchase 10 sets of raw material for 3 machining part# 405003295, 405006788 &amp; 405002568.</t>
  </si>
  <si>
    <t>WPPL-SC-011</t>
  </si>
  <si>
    <t>Packaging Test - QSM chassis (PEM Nut)</t>
  </si>
  <si>
    <t xml:space="preserve">WPPL-PP-002 </t>
  </si>
  <si>
    <t>Benjamin</t>
  </si>
  <si>
    <t>Rework cost for eReturn Day 1 failure (Claim # 120887)</t>
  </si>
  <si>
    <t>WPPL-PP-003</t>
  </si>
  <si>
    <t>Rework cost for eReturn Day 1 failure (Claim # 118446)</t>
  </si>
  <si>
    <t>WPPL-SC-012</t>
  </si>
  <si>
    <t>NRE &amp; FA Cost for switching allocation from ETLA to GVT for Part# NRE cost for Part# 405002568, 405003295 &amp; 405006788</t>
  </si>
  <si>
    <t>NRE Cost for switching allocation from ETLA to GVT</t>
  </si>
  <si>
    <t>FA Cost for switching allocation from ETLA to GVT</t>
  </si>
  <si>
    <t>NRE Cost for switching allocation from ETLA to GVT for Part# NRE cost for Part# 405002568, 405003295 &amp; 405006788</t>
  </si>
  <si>
    <t>FA Cost for switching allocation from ETLA to GVT for Part# 405002568, 405003295 &amp; 405006788</t>
  </si>
  <si>
    <t>WPPL-OP-011</t>
  </si>
  <si>
    <t>Needle Carriage additional rework cost for the 57 pieces as noted in WPPL-OP-009</t>
  </si>
  <si>
    <t>WPPL-OP-012</t>
  </si>
  <si>
    <t xml:space="preserve">Venture Mar20 Calibration Claim - Calibration cost </t>
  </si>
  <si>
    <t>Venture Mar20 Calibration Claim - Ad hoc-spare and Misc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</si>
</sst>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&quot;$&quot;* #,##0.0_);_(&quot;$&quot;* \(#,##0.0\);_(&quot;$&quot;* &quot;-&quot;??_);_(@_)"/>
    <numFmt numFmtId="166" formatCode="[$-409]d\-mmm\-yy;@"/>
    <numFmt numFmtId="167" formatCode="&quot;$&quot;#,##0.00"/>
    <numFmt numFmtId="168" formatCode="_-&quot;£&quot;* #,##0.00_-;\-&quot;£&quot;* #,##0.00_-;_-&quot;£&quot;* &quot;-&quot;??_-;_-@_-"/>
    <numFmt numFmtId="169" formatCode="_-* #,##0.00_-;\-* #,##0.00_-;_-* &quot;-&quot;??_-;_-@_-"/>
    <numFmt numFmtId="170" formatCode="###,000"/>
    <numFmt numFmtId="171" formatCode="_-&quot;$&quot;* #,##0.00_-;\-&quot;$&quot;* #,##0.00_-;_-&quot;$&quot;* &quot;-&quot;??_-;_-@_-"/>
    <numFmt numFmtId="172" formatCode="&quot;IR£&quot;#,##0.00;\-&quot;IR£&quot;#,##0.00"/>
    <numFmt numFmtId="173" formatCode="&quot;IR£&quot;#,##0.00;[Red]\-&quot;IR£&quot;#,##0.00"/>
    <numFmt numFmtId="174" formatCode="_-&quot;IR£&quot;* #,##0_-;\-&quot;IR£&quot;* #,##0_-;_-&quot;IR£&quot;* &quot;-&quot;_-;_-@_-"/>
    <numFmt numFmtId="175" formatCode="_-&quot;IR£&quot;* #,##0.00_-;\-&quot;IR£&quot;* #,##0.00_-;_-&quot;IR£&quot;* &quot;-&quot;??_-;_-@_-"/>
    <numFmt numFmtId="176" formatCode="&quot;L.&quot;\ #,##0;\-&quot;L.&quot;\ #,##0"/>
    <numFmt numFmtId="177" formatCode="&quot;L.&quot;\ #,##0;[Red]\-&quot;L.&quot;\ #,##0"/>
    <numFmt numFmtId="178" formatCode="hh:mm:ss\ AM/PM_)"/>
    <numFmt numFmtId="179" formatCode="_-* #,##0.0_-;\-* #,##0.0_-;_-* &quot;-&quot;??_-;_-@_-"/>
    <numFmt numFmtId="180" formatCode="&quot;IR£&quot;#,##0;[Red]\-&quot;IR£&quot;#,##0"/>
    <numFmt numFmtId="181" formatCode="General_)"/>
  </numFmts>
  <fonts count="1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MS Sans Serif"/>
      <family val="2"/>
    </font>
    <font>
      <sz val="10"/>
      <name val="MS Sans Serif"/>
      <family val="2"/>
    </font>
    <font>
      <sz val="10"/>
      <name val="Arial"/>
      <family val="2"/>
    </font>
    <font>
      <sz val="10"/>
      <name val="Geneva"/>
      <family val="2"/>
    </font>
    <font>
      <sz val="10"/>
      <name val="Helv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10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10"/>
      <color indexed="8"/>
      <name val="Arial"/>
      <family val="2"/>
    </font>
    <font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10"/>
      <name val="Arial"/>
      <family val="2"/>
    </font>
    <font>
      <b/>
      <sz val="16"/>
      <color indexed="23"/>
      <name val="Arial"/>
      <family val="2"/>
    </font>
    <font>
      <sz val="9"/>
      <color indexed="20"/>
      <name val="Arial"/>
      <family val="2"/>
    </font>
    <font>
      <b/>
      <sz val="9"/>
      <color indexed="20"/>
      <name val="Arial"/>
      <family val="2"/>
    </font>
    <font>
      <b/>
      <sz val="20"/>
      <color indexed="34"/>
      <name val="Times New Roman"/>
      <family val="1"/>
    </font>
    <font>
      <sz val="12"/>
      <color indexed="8"/>
      <name val="Arial"/>
      <family val="2"/>
    </font>
    <font>
      <sz val="12"/>
      <name val="宋体"/>
      <charset val="134"/>
    </font>
    <font>
      <sz val="12"/>
      <name val="Arial"/>
      <family val="2"/>
    </font>
    <font>
      <sz val="12"/>
      <name val="Futura Lt BT"/>
      <family val="2"/>
    </font>
    <font>
      <b/>
      <i/>
      <sz val="16"/>
      <color indexed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Courier"/>
      <family val="3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rgb="FF000000"/>
      <name val="Arial"/>
      <family val="2"/>
    </font>
    <font>
      <sz val="8"/>
      <color rgb="FF1F497D"/>
      <name val="Verdana"/>
      <family val="2"/>
    </font>
    <font>
      <b/>
      <sz val="8"/>
      <color rgb="FF1F497D"/>
      <name val="Verdana"/>
      <family val="2"/>
    </font>
    <font>
      <sz val="8"/>
      <color rgb="FF000000"/>
      <name val="Verdana"/>
      <family val="2"/>
    </font>
    <font>
      <i/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9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trike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rgb="FF222222"/>
      <name val="Arial Unicode MS"/>
      <family val="2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b/>
      <sz val="10"/>
      <color theme="0"/>
      <name val="Calibri"/>
      <family val="2"/>
    </font>
    <font>
      <b/>
      <sz val="10"/>
      <color theme="0"/>
      <name val="Calibri"/>
      <family val="2"/>
      <scheme val="minor"/>
    </font>
    <font>
      <b/>
      <sz val="10"/>
      <color rgb="FFFFFFFF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rgb="FF9C5700"/>
      <name val="Calibri"/>
      <family val="2"/>
      <scheme val="minor"/>
    </font>
    <font>
      <sz val="18"/>
      <color theme="3"/>
      <name val="Cambria"/>
      <family val="2"/>
      <scheme val="major"/>
    </font>
    <font>
      <sz val="10"/>
      <name val="Arial"/>
      <family val="2"/>
    </font>
    <font>
      <strike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</font>
    <font>
      <sz val="10"/>
      <color rgb="FF0070C0"/>
      <name val="Calibri"/>
      <family val="2"/>
      <scheme val="minor"/>
    </font>
    <font>
      <i/>
      <sz val="10"/>
      <name val="Calibri"/>
      <family val="2"/>
      <scheme val="minor"/>
    </font>
    <font>
      <sz val="8"/>
      <name val="Calibri"/>
      <family val="2"/>
      <scheme val="minor"/>
    </font>
    <font>
      <b/>
      <strike/>
      <sz val="10"/>
      <color rgb="FFFF0000"/>
      <name val="Calibri"/>
      <family val="2"/>
      <scheme val="minor"/>
    </font>
    <font>
      <b/>
      <strike/>
      <sz val="10"/>
      <name val="Calibri"/>
      <family val="2"/>
      <scheme val="minor"/>
    </font>
  </fonts>
  <fills count="10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26"/>
      </patternFill>
    </fill>
    <fill>
      <patternFill patternType="lightUp">
        <fgColor indexed="48"/>
        <bgColor indexed="4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4"/>
      </patternFill>
    </fill>
    <fill>
      <patternFill patternType="solid">
        <fgColor indexed="9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theme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17375D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/>
      <diagonal/>
    </border>
    <border>
      <left/>
      <right style="medium">
        <color rgb="FFA6A6A6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8">
    <xf numFmtId="0" fontId="0" fillId="0" borderId="0"/>
    <xf numFmtId="0" fontId="7" fillId="0" borderId="0"/>
    <xf numFmtId="0" fontId="7" fillId="0" borderId="0"/>
    <xf numFmtId="0" fontId="9" fillId="0" borderId="0"/>
    <xf numFmtId="0" fontId="8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21" fillId="4" borderId="0" applyNumberFormat="0" applyBorder="0" applyAlignment="0" applyProtection="0"/>
    <xf numFmtId="172" fontId="7" fillId="0" borderId="0" applyFill="0" applyBorder="0" applyAlignment="0"/>
    <xf numFmtId="173" fontId="7" fillId="0" borderId="0" applyFill="0" applyBorder="0" applyAlignment="0"/>
    <xf numFmtId="174" fontId="7" fillId="0" borderId="0" applyFill="0" applyBorder="0" applyAlignment="0"/>
    <xf numFmtId="175" fontId="7" fillId="0" borderId="0" applyFill="0" applyBorder="0" applyAlignment="0"/>
    <xf numFmtId="176" fontId="7" fillId="0" borderId="0" applyFill="0" applyBorder="0" applyAlignment="0"/>
    <xf numFmtId="172" fontId="7" fillId="0" borderId="0" applyFill="0" applyBorder="0" applyAlignment="0"/>
    <xf numFmtId="177" fontId="7" fillId="0" borderId="0" applyFill="0" applyBorder="0" applyAlignment="0"/>
    <xf numFmtId="173" fontId="7" fillId="0" borderId="0" applyFill="0" applyBorder="0" applyAlignment="0"/>
    <xf numFmtId="0" fontId="17" fillId="20" borderId="1" applyNumberFormat="0" applyAlignment="0" applyProtection="0"/>
    <xf numFmtId="0" fontId="18" fillId="21" borderId="2" applyNumberFormat="0" applyAlignment="0" applyProtection="0"/>
    <xf numFmtId="0" fontId="26" fillId="0" borderId="3" applyNumberFormat="0" applyFill="0" applyAlignment="0" applyProtection="0"/>
    <xf numFmtId="172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7" fillId="0" borderId="0" applyFont="0" applyFill="0" applyBorder="0" applyAlignment="0" applyProtection="0"/>
    <xf numFmtId="169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17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8" fontId="6" fillId="0" borderId="0" applyFont="0" applyFill="0" applyBorder="0" applyAlignment="0" applyProtection="0"/>
    <xf numFmtId="44" fontId="7" fillId="0" borderId="0" applyFont="0" applyFill="0" applyBorder="0" applyAlignment="0" applyProtection="0"/>
    <xf numFmtId="8" fontId="5" fillId="0" borderId="0" applyFont="0" applyFill="0" applyBorder="0" applyAlignment="0" applyProtection="0"/>
    <xf numFmtId="44" fontId="47" fillId="0" borderId="0" applyFont="0" applyFill="0" applyBorder="0" applyAlignment="0" applyProtection="0"/>
    <xf numFmtId="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44" fontId="7" fillId="0" borderId="0" applyFont="0" applyFill="0" applyBorder="0" applyAlignment="0" applyProtection="0"/>
    <xf numFmtId="14" fontId="19" fillId="0" borderId="0" applyFill="0" applyBorder="0" applyAlignment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172" fontId="7" fillId="0" borderId="0" applyFill="0" applyBorder="0" applyAlignment="0"/>
    <xf numFmtId="173" fontId="7" fillId="0" borderId="0" applyFill="0" applyBorder="0" applyAlignment="0"/>
    <xf numFmtId="172" fontId="7" fillId="0" borderId="0" applyFill="0" applyBorder="0" applyAlignment="0"/>
    <xf numFmtId="177" fontId="7" fillId="0" borderId="0" applyFill="0" applyBorder="0" applyAlignment="0"/>
    <xf numFmtId="173" fontId="7" fillId="0" borderId="0" applyFill="0" applyBorder="0" applyAlignment="0"/>
    <xf numFmtId="0" fontId="25" fillId="7" borderId="1" applyNumberFormat="0" applyAlignment="0" applyProtection="0"/>
    <xf numFmtId="38" fontId="45" fillId="22" borderId="0" applyNumberFormat="0" applyBorder="0" applyAlignment="0" applyProtection="0"/>
    <xf numFmtId="0" fontId="11" fillId="0" borderId="4" applyNumberFormat="0" applyAlignment="0" applyProtection="0">
      <alignment horizontal="left" vertical="center"/>
    </xf>
    <xf numFmtId="0" fontId="11" fillId="0" borderId="5">
      <alignment horizontal="left" vertical="center"/>
    </xf>
    <xf numFmtId="0" fontId="16" fillId="3" borderId="0" applyNumberFormat="0" applyBorder="0" applyAlignment="0" applyProtection="0"/>
    <xf numFmtId="10" fontId="45" fillId="23" borderId="9" applyNumberFormat="0" applyBorder="0" applyAlignment="0" applyProtection="0"/>
    <xf numFmtId="172" fontId="7" fillId="0" borderId="0" applyFill="0" applyBorder="0" applyAlignment="0"/>
    <xf numFmtId="173" fontId="7" fillId="0" borderId="0" applyFill="0" applyBorder="0" applyAlignment="0"/>
    <xf numFmtId="172" fontId="7" fillId="0" borderId="0" applyFill="0" applyBorder="0" applyAlignment="0"/>
    <xf numFmtId="177" fontId="7" fillId="0" borderId="0" applyFill="0" applyBorder="0" applyAlignment="0"/>
    <xf numFmtId="173" fontId="7" fillId="0" borderId="0" applyFill="0" applyBorder="0" applyAlignment="0"/>
    <xf numFmtId="0" fontId="27" fillId="24" borderId="0" applyNumberFormat="0" applyBorder="0" applyAlignment="0" applyProtection="0"/>
    <xf numFmtId="178" fontId="7" fillId="0" borderId="0"/>
    <xf numFmtId="0" fontId="44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46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7" fillId="0" borderId="0"/>
    <xf numFmtId="0" fontId="47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7" fillId="0" borderId="0"/>
    <xf numFmtId="0" fontId="47" fillId="0" borderId="0"/>
    <xf numFmtId="0" fontId="12" fillId="0" borderId="0"/>
    <xf numFmtId="0" fontId="7" fillId="0" borderId="0"/>
    <xf numFmtId="0" fontId="5" fillId="0" borderId="0"/>
    <xf numFmtId="0" fontId="47" fillId="0" borderId="0"/>
    <xf numFmtId="0" fontId="47" fillId="0" borderId="0"/>
    <xf numFmtId="0" fontId="7" fillId="0" borderId="0"/>
    <xf numFmtId="0" fontId="47" fillId="0" borderId="0"/>
    <xf numFmtId="0" fontId="44" fillId="0" borderId="0"/>
    <xf numFmtId="0" fontId="2" fillId="25" borderId="10" applyNumberFormat="0" applyFont="0" applyAlignment="0" applyProtection="0"/>
    <xf numFmtId="176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2" fontId="7" fillId="0" borderId="0" applyFill="0" applyBorder="0" applyAlignment="0"/>
    <xf numFmtId="173" fontId="7" fillId="0" borderId="0" applyFill="0" applyBorder="0" applyAlignment="0"/>
    <xf numFmtId="172" fontId="7" fillId="0" borderId="0" applyFill="0" applyBorder="0" applyAlignment="0"/>
    <xf numFmtId="177" fontId="7" fillId="0" borderId="0" applyFill="0" applyBorder="0" applyAlignment="0"/>
    <xf numFmtId="173" fontId="7" fillId="0" borderId="0" applyFill="0" applyBorder="0" applyAlignment="0"/>
    <xf numFmtId="0" fontId="28" fillId="20" borderId="11" applyNumberFormat="0" applyAlignment="0" applyProtection="0"/>
    <xf numFmtId="4" fontId="19" fillId="26" borderId="11" applyNumberFormat="0" applyProtection="0">
      <alignment vertical="center"/>
    </xf>
    <xf numFmtId="4" fontId="33" fillId="26" borderId="12" applyNumberFormat="0" applyProtection="0">
      <alignment vertical="center"/>
    </xf>
    <xf numFmtId="4" fontId="32" fillId="26" borderId="11" applyNumberFormat="0" applyProtection="0">
      <alignment vertical="center"/>
    </xf>
    <xf numFmtId="4" fontId="19" fillId="26" borderId="11" applyNumberFormat="0" applyProtection="0">
      <alignment horizontal="left" vertical="center" indent="1"/>
    </xf>
    <xf numFmtId="4" fontId="39" fillId="26" borderId="12" applyNumberFormat="0" applyProtection="0">
      <alignment horizontal="left" vertical="center" indent="1"/>
    </xf>
    <xf numFmtId="4" fontId="19" fillId="26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4" fontId="39" fillId="28" borderId="0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4" fontId="19" fillId="29" borderId="11" applyNumberFormat="0" applyProtection="0">
      <alignment horizontal="right" vertical="center"/>
    </xf>
    <xf numFmtId="4" fontId="19" fillId="30" borderId="11" applyNumberFormat="0" applyProtection="0">
      <alignment horizontal="right" vertical="center"/>
    </xf>
    <xf numFmtId="4" fontId="19" fillId="31" borderId="11" applyNumberFormat="0" applyProtection="0">
      <alignment horizontal="right" vertical="center"/>
    </xf>
    <xf numFmtId="4" fontId="19" fillId="32" borderId="11" applyNumberFormat="0" applyProtection="0">
      <alignment horizontal="right" vertical="center"/>
    </xf>
    <xf numFmtId="4" fontId="19" fillId="33" borderId="11" applyNumberFormat="0" applyProtection="0">
      <alignment horizontal="right" vertical="center"/>
    </xf>
    <xf numFmtId="4" fontId="19" fillId="34" borderId="11" applyNumberFormat="0" applyProtection="0">
      <alignment horizontal="right" vertical="center"/>
    </xf>
    <xf numFmtId="4" fontId="19" fillId="35" borderId="11" applyNumberFormat="0" applyProtection="0">
      <alignment horizontal="right" vertical="center"/>
    </xf>
    <xf numFmtId="4" fontId="19" fillId="36" borderId="11" applyNumberFormat="0" applyProtection="0">
      <alignment horizontal="right" vertical="center"/>
    </xf>
    <xf numFmtId="4" fontId="19" fillId="37" borderId="11" applyNumberFormat="0" applyProtection="0">
      <alignment horizontal="right" vertical="center"/>
    </xf>
    <xf numFmtId="4" fontId="31" fillId="38" borderId="11" applyNumberFormat="0" applyProtection="0">
      <alignment horizontal="left" vertical="center" indent="1"/>
    </xf>
    <xf numFmtId="4" fontId="33" fillId="39" borderId="13" applyNumberFormat="0" applyProtection="0">
      <alignment horizontal="left" vertical="center" indent="1"/>
    </xf>
    <xf numFmtId="4" fontId="31" fillId="40" borderId="11" applyNumberFormat="0" applyProtection="0">
      <alignment horizontal="left" vertical="center" indent="1"/>
    </xf>
    <xf numFmtId="4" fontId="19" fillId="41" borderId="14" applyNumberFormat="0" applyProtection="0">
      <alignment horizontal="left" vertical="center" indent="1"/>
    </xf>
    <xf numFmtId="4" fontId="33" fillId="42" borderId="0" applyNumberFormat="0" applyProtection="0">
      <alignment horizontal="left" vertical="center" indent="1"/>
    </xf>
    <xf numFmtId="4" fontId="33" fillId="28" borderId="0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4" fontId="19" fillId="41" borderId="11" applyNumberFormat="0" applyProtection="0">
      <alignment horizontal="left" vertical="center" indent="1"/>
    </xf>
    <xf numFmtId="4" fontId="19" fillId="42" borderId="0" applyNumberFormat="0" applyProtection="0">
      <alignment horizontal="left" vertical="center" indent="1"/>
    </xf>
    <xf numFmtId="4" fontId="19" fillId="41" borderId="11" applyNumberFormat="0" applyProtection="0">
      <alignment horizontal="left" vertical="center" indent="1"/>
    </xf>
    <xf numFmtId="4" fontId="19" fillId="43" borderId="11" applyNumberFormat="0" applyProtection="0">
      <alignment horizontal="left" vertical="center" indent="1"/>
    </xf>
    <xf numFmtId="4" fontId="19" fillId="28" borderId="0" applyNumberFormat="0" applyProtection="0">
      <alignment horizontal="left" vertical="center" indent="1"/>
    </xf>
    <xf numFmtId="4" fontId="19" fillId="43" borderId="11" applyNumberFormat="0" applyProtection="0">
      <alignment horizontal="left" vertical="center" indent="1"/>
    </xf>
    <xf numFmtId="0" fontId="7" fillId="43" borderId="11" applyNumberFormat="0" applyProtection="0">
      <alignment horizontal="left" vertical="center" indent="1"/>
    </xf>
    <xf numFmtId="0" fontId="7" fillId="43" borderId="11" applyNumberFormat="0" applyProtection="0">
      <alignment horizontal="left" vertical="center" indent="1"/>
    </xf>
    <xf numFmtId="0" fontId="7" fillId="43" borderId="11" applyNumberFormat="0" applyProtection="0">
      <alignment horizontal="left" vertical="center" indent="1"/>
    </xf>
    <xf numFmtId="0" fontId="7" fillId="43" borderId="11" applyNumberFormat="0" applyProtection="0">
      <alignment horizontal="left" vertical="center" indent="1"/>
    </xf>
    <xf numFmtId="0" fontId="7" fillId="43" borderId="11" applyNumberFormat="0" applyProtection="0">
      <alignment horizontal="left" vertical="center" indent="1"/>
    </xf>
    <xf numFmtId="0" fontId="7" fillId="43" borderId="11" applyNumberFormat="0" applyProtection="0">
      <alignment horizontal="left" vertical="center" indent="1"/>
    </xf>
    <xf numFmtId="0" fontId="7" fillId="43" borderId="11" applyNumberFormat="0" applyProtection="0">
      <alignment horizontal="left" vertical="center" indent="1"/>
    </xf>
    <xf numFmtId="0" fontId="7" fillId="43" borderId="11" applyNumberFormat="0" applyProtection="0">
      <alignment horizontal="left" vertical="center" indent="1"/>
    </xf>
    <xf numFmtId="0" fontId="7" fillId="43" borderId="11" applyNumberFormat="0" applyProtection="0">
      <alignment horizontal="left" vertical="center" indent="1"/>
    </xf>
    <xf numFmtId="0" fontId="7" fillId="43" borderId="11" applyNumberFormat="0" applyProtection="0">
      <alignment horizontal="left" vertical="center" indent="1"/>
    </xf>
    <xf numFmtId="0" fontId="7" fillId="44" borderId="11" applyNumberFormat="0" applyProtection="0">
      <alignment horizontal="left" vertical="center" indent="1"/>
    </xf>
    <xf numFmtId="0" fontId="7" fillId="44" borderId="11" applyNumberFormat="0" applyProtection="0">
      <alignment horizontal="left" vertical="center" indent="1"/>
    </xf>
    <xf numFmtId="0" fontId="7" fillId="44" borderId="11" applyNumberFormat="0" applyProtection="0">
      <alignment horizontal="left" vertical="center" indent="1"/>
    </xf>
    <xf numFmtId="0" fontId="7" fillId="44" borderId="11" applyNumberFormat="0" applyProtection="0">
      <alignment horizontal="left" vertical="center" indent="1"/>
    </xf>
    <xf numFmtId="0" fontId="7" fillId="44" borderId="11" applyNumberFormat="0" applyProtection="0">
      <alignment horizontal="left" vertical="center" indent="1"/>
    </xf>
    <xf numFmtId="0" fontId="7" fillId="44" borderId="11" applyNumberFormat="0" applyProtection="0">
      <alignment horizontal="left" vertical="center" indent="1"/>
    </xf>
    <xf numFmtId="0" fontId="7" fillId="44" borderId="11" applyNumberFormat="0" applyProtection="0">
      <alignment horizontal="left" vertical="center" indent="1"/>
    </xf>
    <xf numFmtId="0" fontId="7" fillId="44" borderId="11" applyNumberFormat="0" applyProtection="0">
      <alignment horizontal="left" vertical="center" indent="1"/>
    </xf>
    <xf numFmtId="0" fontId="7" fillId="22" borderId="11" applyNumberFormat="0" applyProtection="0">
      <alignment horizontal="left" vertical="center" indent="1"/>
    </xf>
    <xf numFmtId="0" fontId="7" fillId="22" borderId="11" applyNumberFormat="0" applyProtection="0">
      <alignment horizontal="left" vertical="center" indent="1"/>
    </xf>
    <xf numFmtId="0" fontId="7" fillId="22" borderId="11" applyNumberFormat="0" applyProtection="0">
      <alignment horizontal="left" vertical="center" indent="1"/>
    </xf>
    <xf numFmtId="0" fontId="7" fillId="22" borderId="11" applyNumberFormat="0" applyProtection="0">
      <alignment horizontal="left" vertical="center" indent="1"/>
    </xf>
    <xf numFmtId="0" fontId="7" fillId="22" borderId="11" applyNumberFormat="0" applyProtection="0">
      <alignment horizontal="left" vertical="center" indent="1"/>
    </xf>
    <xf numFmtId="0" fontId="7" fillId="22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4" fontId="19" fillId="23" borderId="11" applyNumberFormat="0" applyProtection="0">
      <alignment vertical="center"/>
    </xf>
    <xf numFmtId="4" fontId="32" fillId="23" borderId="11" applyNumberFormat="0" applyProtection="0">
      <alignment vertical="center"/>
    </xf>
    <xf numFmtId="4" fontId="19" fillId="23" borderId="11" applyNumberFormat="0" applyProtection="0">
      <alignment horizontal="left" vertical="center" indent="1"/>
    </xf>
    <xf numFmtId="4" fontId="19" fillId="23" borderId="11" applyNumberFormat="0" applyProtection="0">
      <alignment horizontal="left" vertical="center" indent="1"/>
    </xf>
    <xf numFmtId="4" fontId="19" fillId="41" borderId="11" applyNumberFormat="0" applyProtection="0">
      <alignment horizontal="right" vertical="center"/>
    </xf>
    <xf numFmtId="4" fontId="39" fillId="45" borderId="12" applyNumberFormat="0" applyProtection="0">
      <alignment horizontal="right" vertical="center"/>
    </xf>
    <xf numFmtId="4" fontId="32" fillId="41" borderId="11" applyNumberFormat="0" applyProtection="0">
      <alignment horizontal="right" vertical="center"/>
    </xf>
    <xf numFmtId="0" fontId="7" fillId="27" borderId="11" applyNumberFormat="0" applyProtection="0">
      <alignment horizontal="left" vertical="center" indent="1"/>
    </xf>
    <xf numFmtId="4" fontId="33" fillId="42" borderId="12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43" fillId="0" borderId="0" applyNumberFormat="0" applyProtection="0"/>
    <xf numFmtId="4" fontId="38" fillId="46" borderId="15" applyNumberFormat="0" applyProtection="0">
      <alignment horizontal="left" vertical="center"/>
    </xf>
    <xf numFmtId="0" fontId="35" fillId="0" borderId="0"/>
    <xf numFmtId="4" fontId="34" fillId="41" borderId="11" applyNumberFormat="0" applyProtection="0">
      <alignment horizontal="right" vertical="center"/>
    </xf>
    <xf numFmtId="0" fontId="49" fillId="0" borderId="32" applyNumberFormat="0" applyFont="0" applyFill="0" applyAlignment="0" applyProtection="0"/>
    <xf numFmtId="170" fontId="50" fillId="0" borderId="33" applyNumberFormat="0" applyProtection="0">
      <alignment horizontal="right" vertical="center"/>
    </xf>
    <xf numFmtId="170" fontId="51" fillId="0" borderId="34" applyNumberFormat="0" applyProtection="0">
      <alignment horizontal="right" vertical="center"/>
    </xf>
    <xf numFmtId="0" fontId="51" fillId="48" borderId="32" applyNumberFormat="0" applyAlignment="0" applyProtection="0">
      <alignment horizontal="left" vertical="center" indent="1"/>
    </xf>
    <xf numFmtId="0" fontId="52" fillId="49" borderId="34" applyNumberFormat="0" applyAlignment="0" applyProtection="0">
      <alignment horizontal="left" vertical="center" indent="1"/>
    </xf>
    <xf numFmtId="0" fontId="52" fillId="49" borderId="34" applyNumberFormat="0" applyAlignment="0" applyProtection="0">
      <alignment horizontal="left" vertical="center" indent="1"/>
    </xf>
    <xf numFmtId="0" fontId="53" fillId="0" borderId="35" applyNumberFormat="0" applyFill="0" applyBorder="0" applyAlignment="0" applyProtection="0"/>
    <xf numFmtId="170" fontId="54" fillId="50" borderId="36" applyNumberFormat="0" applyBorder="0" applyAlignment="0" applyProtection="0">
      <alignment horizontal="right" vertical="center" indent="1"/>
    </xf>
    <xf numFmtId="170" fontId="55" fillId="51" borderId="36" applyNumberFormat="0" applyBorder="0" applyAlignment="0" applyProtection="0">
      <alignment horizontal="right" vertical="center" indent="1"/>
    </xf>
    <xf numFmtId="170" fontId="55" fillId="52" borderId="36" applyNumberFormat="0" applyBorder="0" applyAlignment="0" applyProtection="0">
      <alignment horizontal="right" vertical="center" indent="1"/>
    </xf>
    <xf numFmtId="170" fontId="56" fillId="53" borderId="36" applyNumberFormat="0" applyBorder="0" applyAlignment="0" applyProtection="0">
      <alignment horizontal="right" vertical="center" indent="1"/>
    </xf>
    <xf numFmtId="170" fontId="56" fillId="54" borderId="36" applyNumberFormat="0" applyBorder="0" applyAlignment="0" applyProtection="0">
      <alignment horizontal="right" vertical="center" indent="1"/>
    </xf>
    <xf numFmtId="170" fontId="56" fillId="55" borderId="36" applyNumberFormat="0" applyBorder="0" applyAlignment="0" applyProtection="0">
      <alignment horizontal="right" vertical="center" indent="1"/>
    </xf>
    <xf numFmtId="170" fontId="57" fillId="56" borderId="36" applyNumberFormat="0" applyBorder="0" applyAlignment="0" applyProtection="0">
      <alignment horizontal="right" vertical="center" indent="1"/>
    </xf>
    <xf numFmtId="170" fontId="57" fillId="57" borderId="36" applyNumberFormat="0" applyBorder="0" applyAlignment="0" applyProtection="0">
      <alignment horizontal="right" vertical="center" indent="1"/>
    </xf>
    <xf numFmtId="170" fontId="57" fillId="58" borderId="36" applyNumberFormat="0" applyBorder="0" applyAlignment="0" applyProtection="0">
      <alignment horizontal="right" vertical="center" indent="1"/>
    </xf>
    <xf numFmtId="0" fontId="52" fillId="59" borderId="32" applyNumberFormat="0" applyAlignment="0" applyProtection="0">
      <alignment horizontal="left" vertical="center" indent="1"/>
    </xf>
    <xf numFmtId="0" fontId="52" fillId="60" borderId="32" applyNumberFormat="0" applyAlignment="0" applyProtection="0">
      <alignment horizontal="left" vertical="center" indent="1"/>
    </xf>
    <xf numFmtId="0" fontId="52" fillId="61" borderId="32" applyNumberFormat="0" applyAlignment="0" applyProtection="0">
      <alignment horizontal="left" vertical="center" indent="1"/>
    </xf>
    <xf numFmtId="0" fontId="52" fillId="62" borderId="32" applyNumberFormat="0" applyAlignment="0" applyProtection="0">
      <alignment horizontal="left" vertical="center" indent="1"/>
    </xf>
    <xf numFmtId="0" fontId="52" fillId="63" borderId="34" applyNumberFormat="0" applyAlignment="0" applyProtection="0">
      <alignment horizontal="left" vertical="center" indent="1"/>
    </xf>
    <xf numFmtId="170" fontId="50" fillId="62" borderId="33" applyNumberFormat="0" applyBorder="0" applyProtection="0">
      <alignment horizontal="right" vertical="center"/>
    </xf>
    <xf numFmtId="170" fontId="51" fillId="62" borderId="34" applyNumberFormat="0" applyBorder="0" applyProtection="0">
      <alignment horizontal="right" vertical="center"/>
    </xf>
    <xf numFmtId="170" fontId="50" fillId="64" borderId="32" applyNumberFormat="0" applyAlignment="0" applyProtection="0">
      <alignment horizontal="left" vertical="center" indent="1"/>
    </xf>
    <xf numFmtId="0" fontId="51" fillId="48" borderId="34" applyNumberFormat="0" applyAlignment="0" applyProtection="0">
      <alignment horizontal="left" vertical="center" indent="1"/>
    </xf>
    <xf numFmtId="0" fontId="52" fillId="63" borderId="34" applyNumberFormat="0" applyAlignment="0" applyProtection="0">
      <alignment horizontal="left" vertical="center" indent="1"/>
    </xf>
    <xf numFmtId="170" fontId="51" fillId="63" borderId="34" applyNumberFormat="0" applyProtection="0">
      <alignment horizontal="right" vertical="center"/>
    </xf>
    <xf numFmtId="0" fontId="36" fillId="47" borderId="16">
      <protection locked="0"/>
    </xf>
    <xf numFmtId="0" fontId="37" fillId="32" borderId="0"/>
    <xf numFmtId="0" fontId="7" fillId="0" borderId="0"/>
    <xf numFmtId="0" fontId="7" fillId="0" borderId="0"/>
    <xf numFmtId="0" fontId="9" fillId="0" borderId="0"/>
    <xf numFmtId="49" fontId="19" fillId="0" borderId="0" applyFill="0" applyBorder="0" applyAlignment="0"/>
    <xf numFmtId="180" fontId="7" fillId="0" borderId="0" applyFill="0" applyBorder="0" applyAlignment="0"/>
    <xf numFmtId="172" fontId="7" fillId="0" borderId="0" applyFill="0" applyBorder="0" applyAlignment="0"/>
    <xf numFmtId="0" fontId="3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4" fillId="0" borderId="0" applyNumberFormat="0" applyFill="0" applyBorder="0" applyAlignment="0" applyProtection="0"/>
    <xf numFmtId="169" fontId="7" fillId="0" borderId="0" applyFont="0" applyFill="0" applyBorder="0" applyAlignment="0" applyProtection="0"/>
    <xf numFmtId="0" fontId="41" fillId="0" borderId="0">
      <alignment vertical="center"/>
    </xf>
    <xf numFmtId="0" fontId="40" fillId="0" borderId="0"/>
    <xf numFmtId="169" fontId="7" fillId="0" borderId="0" applyFont="0" applyFill="0" applyBorder="0" applyAlignment="0" applyProtection="0"/>
    <xf numFmtId="0" fontId="42" fillId="0" borderId="0">
      <alignment vertical="center"/>
    </xf>
    <xf numFmtId="0" fontId="10" fillId="0" borderId="0"/>
    <xf numFmtId="0" fontId="76" fillId="0" borderId="42" applyNumberFormat="0" applyFill="0" applyAlignment="0" applyProtection="0"/>
    <xf numFmtId="0" fontId="77" fillId="0" borderId="43" applyNumberFormat="0" applyFill="0" applyAlignment="0" applyProtection="0"/>
    <xf numFmtId="0" fontId="78" fillId="0" borderId="44" applyNumberFormat="0" applyFill="0" applyAlignment="0" applyProtection="0"/>
    <xf numFmtId="0" fontId="78" fillId="0" borderId="0" applyNumberFormat="0" applyFill="0" applyBorder="0" applyAlignment="0" applyProtection="0"/>
    <xf numFmtId="0" fontId="79" fillId="74" borderId="0" applyNumberFormat="0" applyBorder="0" applyAlignment="0" applyProtection="0"/>
    <xf numFmtId="0" fontId="80" fillId="75" borderId="0" applyNumberFormat="0" applyBorder="0" applyAlignment="0" applyProtection="0"/>
    <xf numFmtId="0" fontId="81" fillId="77" borderId="45" applyNumberFormat="0" applyAlignment="0" applyProtection="0"/>
    <xf numFmtId="0" fontId="82" fillId="78" borderId="46" applyNumberFormat="0" applyAlignment="0" applyProtection="0"/>
    <xf numFmtId="0" fontId="83" fillId="78" borderId="45" applyNumberFormat="0" applyAlignment="0" applyProtection="0"/>
    <xf numFmtId="0" fontId="84" fillId="0" borderId="47" applyNumberFormat="0" applyFill="0" applyAlignment="0" applyProtection="0"/>
    <xf numFmtId="0" fontId="85" fillId="79" borderId="48" applyNumberFormat="0" applyAlignment="0" applyProtection="0"/>
    <xf numFmtId="0" fontId="86" fillId="0" borderId="0" applyNumberFormat="0" applyFill="0" applyBorder="0" applyAlignment="0" applyProtection="0"/>
    <xf numFmtId="0" fontId="47" fillId="80" borderId="49" applyNumberFormat="0" applyFont="0" applyAlignment="0" applyProtection="0"/>
    <xf numFmtId="0" fontId="87" fillId="0" borderId="0" applyNumberFormat="0" applyFill="0" applyBorder="0" applyAlignment="0" applyProtection="0"/>
    <xf numFmtId="0" fontId="58" fillId="0" borderId="50" applyNumberFormat="0" applyFill="0" applyAlignment="0" applyProtection="0"/>
    <xf numFmtId="0" fontId="88" fillId="81" borderId="0" applyNumberFormat="0" applyBorder="0" applyAlignment="0" applyProtection="0"/>
    <xf numFmtId="0" fontId="47" fillId="82" borderId="0" applyNumberFormat="0" applyBorder="0" applyAlignment="0" applyProtection="0"/>
    <xf numFmtId="0" fontId="47" fillId="83" borderId="0" applyNumberFormat="0" applyBorder="0" applyAlignment="0" applyProtection="0"/>
    <xf numFmtId="0" fontId="88" fillId="85" borderId="0" applyNumberFormat="0" applyBorder="0" applyAlignment="0" applyProtection="0"/>
    <xf numFmtId="0" fontId="47" fillId="86" borderId="0" applyNumberFormat="0" applyBorder="0" applyAlignment="0" applyProtection="0"/>
    <xf numFmtId="0" fontId="47" fillId="87" borderId="0" applyNumberFormat="0" applyBorder="0" applyAlignment="0" applyProtection="0"/>
    <xf numFmtId="0" fontId="88" fillId="89" borderId="0" applyNumberFormat="0" applyBorder="0" applyAlignment="0" applyProtection="0"/>
    <xf numFmtId="0" fontId="47" fillId="90" borderId="0" applyNumberFormat="0" applyBorder="0" applyAlignment="0" applyProtection="0"/>
    <xf numFmtId="0" fontId="47" fillId="91" borderId="0" applyNumberFormat="0" applyBorder="0" applyAlignment="0" applyProtection="0"/>
    <xf numFmtId="0" fontId="88" fillId="93" borderId="0" applyNumberFormat="0" applyBorder="0" applyAlignment="0" applyProtection="0"/>
    <xf numFmtId="0" fontId="47" fillId="94" borderId="0" applyNumberFormat="0" applyBorder="0" applyAlignment="0" applyProtection="0"/>
    <xf numFmtId="0" fontId="47" fillId="95" borderId="0" applyNumberFormat="0" applyBorder="0" applyAlignment="0" applyProtection="0"/>
    <xf numFmtId="0" fontId="88" fillId="97" borderId="0" applyNumberFormat="0" applyBorder="0" applyAlignment="0" applyProtection="0"/>
    <xf numFmtId="0" fontId="47" fillId="98" borderId="0" applyNumberFormat="0" applyBorder="0" applyAlignment="0" applyProtection="0"/>
    <xf numFmtId="0" fontId="47" fillId="99" borderId="0" applyNumberFormat="0" applyBorder="0" applyAlignment="0" applyProtection="0"/>
    <xf numFmtId="0" fontId="88" fillId="101" borderId="0" applyNumberFormat="0" applyBorder="0" applyAlignment="0" applyProtection="0"/>
    <xf numFmtId="0" fontId="47" fillId="102" borderId="0" applyNumberFormat="0" applyBorder="0" applyAlignment="0" applyProtection="0"/>
    <xf numFmtId="0" fontId="47" fillId="103" borderId="0" applyNumberFormat="0" applyBorder="0" applyAlignment="0" applyProtection="0"/>
    <xf numFmtId="0" fontId="47" fillId="84" borderId="0" applyNumberFormat="0" applyBorder="0" applyAlignment="0" applyProtection="0"/>
    <xf numFmtId="0" fontId="47" fillId="88" borderId="0" applyNumberFormat="0" applyBorder="0" applyAlignment="0" applyProtection="0"/>
    <xf numFmtId="0" fontId="47" fillId="92" borderId="0" applyNumberFormat="0" applyBorder="0" applyAlignment="0" applyProtection="0"/>
    <xf numFmtId="0" fontId="47" fillId="96" borderId="0" applyNumberFormat="0" applyBorder="0" applyAlignment="0" applyProtection="0"/>
    <xf numFmtId="0" fontId="47" fillId="100" borderId="0" applyNumberFormat="0" applyBorder="0" applyAlignment="0" applyProtection="0"/>
    <xf numFmtId="0" fontId="47" fillId="104" borderId="0" applyNumberFormat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0" fontId="90" fillId="76" borderId="0" applyNumberFormat="0" applyBorder="0" applyAlignment="0" applyProtection="0"/>
    <xf numFmtId="0" fontId="89" fillId="0" borderId="0"/>
    <xf numFmtId="0" fontId="7" fillId="0" borderId="0"/>
    <xf numFmtId="0" fontId="89" fillId="0" borderId="0"/>
    <xf numFmtId="0" fontId="91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92" fillId="0" borderId="0"/>
  </cellStyleXfs>
  <cellXfs count="381">
    <xf numFmtId="0" fontId="0" fillId="0" borderId="0" xfId="0"/>
    <xf numFmtId="164" fontId="47" fillId="0" borderId="0" xfId="79" applyNumberFormat="1" applyFont="1" applyAlignment="1">
      <alignment horizontal="center"/>
    </xf>
    <xf numFmtId="164" fontId="47" fillId="0" borderId="0" xfId="79" applyNumberFormat="1" applyFont="1"/>
    <xf numFmtId="4" fontId="0" fillId="0" borderId="0" xfId="0" applyNumberFormat="1"/>
    <xf numFmtId="4" fontId="59" fillId="0" borderId="0" xfId="0" applyNumberFormat="1" applyFont="1"/>
    <xf numFmtId="0" fontId="58" fillId="0" borderId="0" xfId="0" applyFont="1"/>
    <xf numFmtId="0" fontId="58" fillId="0" borderId="0" xfId="0" applyFont="1" applyAlignment="1">
      <alignment horizontal="center"/>
    </xf>
    <xf numFmtId="0" fontId="60" fillId="0" borderId="0" xfId="0" applyFont="1"/>
    <xf numFmtId="164" fontId="47" fillId="65" borderId="0" xfId="79" applyNumberFormat="1" applyFont="1" applyFill="1" applyAlignment="1">
      <alignment horizontal="center"/>
    </xf>
    <xf numFmtId="165" fontId="47" fillId="0" borderId="0" xfId="79" applyNumberFormat="1" applyFont="1"/>
    <xf numFmtId="44" fontId="47" fillId="0" borderId="0" xfId="79" applyNumberFormat="1" applyFont="1" applyAlignment="1">
      <alignment horizontal="center"/>
    </xf>
    <xf numFmtId="0" fontId="61" fillId="0" borderId="0" xfId="0" applyFont="1" applyAlignment="1">
      <alignment horizontal="left" vertical="center"/>
    </xf>
    <xf numFmtId="0" fontId="62" fillId="0" borderId="0" xfId="0" applyFont="1" applyAlignment="1">
      <alignment horizontal="center" vertical="center"/>
    </xf>
    <xf numFmtId="0" fontId="62" fillId="0" borderId="0" xfId="0" applyFont="1" applyAlignment="1">
      <alignment vertical="center"/>
    </xf>
    <xf numFmtId="0" fontId="62" fillId="0" borderId="0" xfId="0" applyFont="1" applyAlignment="1">
      <alignment vertical="center" wrapText="1"/>
    </xf>
    <xf numFmtId="0" fontId="62" fillId="0" borderId="0" xfId="0" applyFont="1" applyAlignment="1">
      <alignment horizontal="right" vertical="center"/>
    </xf>
    <xf numFmtId="44" fontId="63" fillId="0" borderId="0" xfId="79" applyFont="1" applyAlignment="1">
      <alignment vertical="center" wrapText="1"/>
    </xf>
    <xf numFmtId="0" fontId="62" fillId="0" borderId="0" xfId="0" applyFont="1" applyAlignment="1">
      <alignment horizontal="right" vertical="center" indent="1"/>
    </xf>
    <xf numFmtId="44" fontId="62" fillId="0" borderId="0" xfId="0" applyNumberFormat="1" applyFont="1" applyAlignment="1">
      <alignment horizontal="center" vertical="center"/>
    </xf>
    <xf numFmtId="15" fontId="62" fillId="0" borderId="0" xfId="0" applyNumberFormat="1" applyFont="1" applyAlignment="1">
      <alignment horizontal="center" vertical="center"/>
    </xf>
    <xf numFmtId="44" fontId="62" fillId="0" borderId="17" xfId="0" applyNumberFormat="1" applyFont="1" applyBorder="1" applyAlignment="1">
      <alignment vertical="center"/>
    </xf>
    <xf numFmtId="0" fontId="64" fillId="66" borderId="0" xfId="0" applyFont="1" applyFill="1" applyAlignment="1">
      <alignment horizontal="center" vertical="center"/>
    </xf>
    <xf numFmtId="0" fontId="64" fillId="66" borderId="0" xfId="0" applyFont="1" applyFill="1" applyAlignment="1">
      <alignment vertical="center"/>
    </xf>
    <xf numFmtId="0" fontId="64" fillId="66" borderId="0" xfId="0" applyFont="1" applyFill="1" applyAlignment="1">
      <alignment vertical="center" wrapText="1"/>
    </xf>
    <xf numFmtId="0" fontId="64" fillId="0" borderId="0" xfId="0" applyFont="1" applyAlignment="1">
      <alignment horizontal="left" vertical="center"/>
    </xf>
    <xf numFmtId="0" fontId="64" fillId="0" borderId="0" xfId="0" applyFont="1" applyAlignment="1">
      <alignment vertical="center"/>
    </xf>
    <xf numFmtId="0" fontId="63" fillId="0" borderId="0" xfId="0" applyFont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vertical="center"/>
    </xf>
    <xf numFmtId="44" fontId="63" fillId="0" borderId="0" xfId="79" applyFont="1" applyFill="1" applyAlignment="1">
      <alignment vertical="center"/>
    </xf>
    <xf numFmtId="0" fontId="63" fillId="0" borderId="0" xfId="0" applyFont="1" applyFill="1" applyAlignment="1">
      <alignment vertical="center" wrapText="1"/>
    </xf>
    <xf numFmtId="0" fontId="63" fillId="0" borderId="0" xfId="0" applyFont="1" applyAlignment="1">
      <alignment vertical="center"/>
    </xf>
    <xf numFmtId="0" fontId="63" fillId="0" borderId="37" xfId="0" applyFont="1" applyBorder="1" applyAlignment="1">
      <alignment horizontal="left" vertical="top" wrapText="1"/>
    </xf>
    <xf numFmtId="8" fontId="63" fillId="0" borderId="38" xfId="0" applyNumberFormat="1" applyFont="1" applyBorder="1" applyAlignment="1">
      <alignment horizontal="left" vertical="top" wrapText="1"/>
    </xf>
    <xf numFmtId="0" fontId="63" fillId="0" borderId="0" xfId="0" applyFont="1" applyAlignment="1">
      <alignment horizontal="left" vertical="center"/>
    </xf>
    <xf numFmtId="44" fontId="63" fillId="0" borderId="0" xfId="79" applyFont="1" applyAlignment="1">
      <alignment vertical="center"/>
    </xf>
    <xf numFmtId="0" fontId="63" fillId="0" borderId="39" xfId="0" applyFont="1" applyBorder="1" applyAlignment="1">
      <alignment horizontal="left" vertical="top" wrapText="1"/>
    </xf>
    <xf numFmtId="0" fontId="65" fillId="0" borderId="0" xfId="0" applyFont="1" applyAlignment="1">
      <alignment vertical="center"/>
    </xf>
    <xf numFmtId="0" fontId="66" fillId="0" borderId="0" xfId="0" applyFont="1" applyAlignment="1">
      <alignment vertical="center"/>
    </xf>
    <xf numFmtId="0" fontId="62" fillId="0" borderId="0" xfId="0" applyFont="1" applyFill="1" applyAlignment="1">
      <alignment vertical="center"/>
    </xf>
    <xf numFmtId="44" fontId="63" fillId="0" borderId="0" xfId="79" applyFont="1" applyFill="1" applyAlignment="1">
      <alignment horizontal="center" vertical="center"/>
    </xf>
    <xf numFmtId="44" fontId="62" fillId="0" borderId="17" xfId="0" applyNumberFormat="1" applyFont="1" applyBorder="1" applyAlignment="1">
      <alignment horizontal="center" vertical="center"/>
    </xf>
    <xf numFmtId="0" fontId="64" fillId="66" borderId="0" xfId="0" applyFont="1" applyFill="1" applyAlignment="1">
      <alignment horizontal="center" vertical="center" wrapText="1"/>
    </xf>
    <xf numFmtId="0" fontId="67" fillId="67" borderId="40" xfId="0" applyFont="1" applyFill="1" applyBorder="1" applyAlignment="1">
      <alignment horizontal="left" vertical="top" wrapText="1"/>
    </xf>
    <xf numFmtId="8" fontId="67" fillId="67" borderId="41" xfId="0" applyNumberFormat="1" applyFont="1" applyFill="1" applyBorder="1" applyAlignment="1">
      <alignment horizontal="left" vertical="top" wrapText="1"/>
    </xf>
    <xf numFmtId="0" fontId="64" fillId="0" borderId="0" xfId="0" applyFont="1" applyAlignment="1">
      <alignment horizontal="right" vertical="center"/>
    </xf>
    <xf numFmtId="0" fontId="63" fillId="0" borderId="0" xfId="0" applyFont="1" applyAlignment="1">
      <alignment horizontal="right" vertical="center"/>
    </xf>
    <xf numFmtId="0" fontId="66" fillId="0" borderId="0" xfId="0" applyFont="1" applyAlignment="1">
      <alignment horizontal="right" vertical="center"/>
    </xf>
    <xf numFmtId="44" fontId="63" fillId="0" borderId="0" xfId="79" applyFont="1" applyAlignment="1">
      <alignment horizontal="right" vertical="center"/>
    </xf>
    <xf numFmtId="0" fontId="65" fillId="0" borderId="0" xfId="0" applyFont="1" applyAlignment="1">
      <alignment horizontal="right" vertical="center"/>
    </xf>
    <xf numFmtId="0" fontId="62" fillId="0" borderId="0" xfId="0" applyFont="1" applyFill="1" applyAlignment="1">
      <alignment horizontal="right" vertical="center"/>
    </xf>
    <xf numFmtId="0" fontId="62" fillId="0" borderId="0" xfId="0" applyFont="1" applyFill="1" applyAlignment="1">
      <alignment horizontal="center" vertical="center"/>
    </xf>
    <xf numFmtId="166" fontId="63" fillId="0" borderId="0" xfId="0" applyNumberFormat="1" applyFont="1" applyAlignment="1">
      <alignment horizontal="center" vertical="center"/>
    </xf>
    <xf numFmtId="44" fontId="62" fillId="0" borderId="0" xfId="79" applyFont="1" applyAlignment="1">
      <alignment vertical="center"/>
    </xf>
    <xf numFmtId="8" fontId="62" fillId="0" borderId="0" xfId="79" applyNumberFormat="1" applyFont="1" applyAlignment="1">
      <alignment vertical="center"/>
    </xf>
    <xf numFmtId="44" fontId="62" fillId="0" borderId="0" xfId="79" applyFont="1" applyFill="1" applyAlignment="1">
      <alignment vertical="center"/>
    </xf>
    <xf numFmtId="0" fontId="62" fillId="0" borderId="0" xfId="0" quotePrefix="1" applyFont="1" applyAlignment="1">
      <alignment vertical="center"/>
    </xf>
    <xf numFmtId="17" fontId="62" fillId="0" borderId="0" xfId="0" quotePrefix="1" applyNumberFormat="1" applyFont="1" applyAlignment="1">
      <alignment vertical="center"/>
    </xf>
    <xf numFmtId="42" fontId="62" fillId="0" borderId="0" xfId="0" applyNumberFormat="1" applyFont="1" applyAlignment="1">
      <alignment vertical="center"/>
    </xf>
    <xf numFmtId="14" fontId="63" fillId="0" borderId="0" xfId="0" applyNumberFormat="1" applyFont="1" applyFill="1" applyAlignment="1">
      <alignment horizontal="center" vertical="center"/>
    </xf>
    <xf numFmtId="0" fontId="64" fillId="0" borderId="18" xfId="0" applyFont="1" applyBorder="1" applyAlignment="1">
      <alignment horizontal="left" vertical="center"/>
    </xf>
    <xf numFmtId="0" fontId="64" fillId="0" borderId="19" xfId="0" applyFont="1" applyBorder="1" applyAlignment="1">
      <alignment horizontal="left" vertical="center"/>
    </xf>
    <xf numFmtId="8" fontId="63" fillId="68" borderId="20" xfId="0" applyNumberFormat="1" applyFont="1" applyFill="1" applyBorder="1" applyAlignment="1">
      <alignment horizontal="left" vertical="top" wrapText="1"/>
    </xf>
    <xf numFmtId="8" fontId="63" fillId="0" borderId="20" xfId="0" applyNumberFormat="1" applyFont="1" applyFill="1" applyBorder="1" applyAlignment="1">
      <alignment horizontal="left" vertical="top" wrapText="1"/>
    </xf>
    <xf numFmtId="0" fontId="63" fillId="0" borderId="21" xfId="0" applyFont="1" applyFill="1" applyBorder="1" applyAlignment="1">
      <alignment horizontal="left" vertical="center" wrapText="1"/>
    </xf>
    <xf numFmtId="0" fontId="68" fillId="69" borderId="21" xfId="0" applyFont="1" applyFill="1" applyBorder="1" applyAlignment="1">
      <alignment horizontal="left" vertical="top" wrapText="1"/>
    </xf>
    <xf numFmtId="8" fontId="68" fillId="69" borderId="20" xfId="0" applyNumberFormat="1" applyFont="1" applyFill="1" applyBorder="1" applyAlignment="1">
      <alignment horizontal="left" vertical="top" wrapText="1"/>
    </xf>
    <xf numFmtId="8" fontId="63" fillId="0" borderId="38" xfId="0" applyNumberFormat="1" applyFont="1" applyFill="1" applyBorder="1" applyAlignment="1">
      <alignment horizontal="left" vertical="top" wrapText="1"/>
    </xf>
    <xf numFmtId="15" fontId="63" fillId="0" borderId="0" xfId="0" applyNumberFormat="1" applyFont="1" applyAlignment="1">
      <alignment horizontal="center" vertical="center"/>
    </xf>
    <xf numFmtId="164" fontId="0" fillId="70" borderId="17" xfId="0" applyNumberFormat="1" applyFill="1" applyBorder="1"/>
    <xf numFmtId="0" fontId="62" fillId="0" borderId="0" xfId="0" applyFont="1" applyFill="1" applyAlignment="1">
      <alignment vertical="center" wrapText="1"/>
    </xf>
    <xf numFmtId="0" fontId="65" fillId="0" borderId="0" xfId="0" applyFont="1" applyFill="1" applyAlignment="1">
      <alignment horizontal="center" vertical="center"/>
    </xf>
    <xf numFmtId="164" fontId="0" fillId="0" borderId="0" xfId="0" applyNumberFormat="1" applyFill="1" applyBorder="1"/>
    <xf numFmtId="44" fontId="0" fillId="0" borderId="0" xfId="0" applyNumberFormat="1"/>
    <xf numFmtId="0" fontId="63" fillId="0" borderId="0" xfId="0" applyFont="1" applyAlignment="1">
      <alignment horizontal="right" vertical="center"/>
    </xf>
    <xf numFmtId="0" fontId="63" fillId="68" borderId="21" xfId="0" applyFont="1" applyFill="1" applyBorder="1" applyAlignment="1">
      <alignment horizontal="left" vertical="center" wrapText="1"/>
    </xf>
    <xf numFmtId="0" fontId="63" fillId="68" borderId="22" xfId="0" applyFont="1" applyFill="1" applyBorder="1" applyAlignment="1">
      <alignment horizontal="left" vertical="center" wrapText="1"/>
    </xf>
    <xf numFmtId="8" fontId="63" fillId="68" borderId="23" xfId="0" applyNumberFormat="1" applyFont="1" applyFill="1" applyBorder="1" applyAlignment="1">
      <alignment horizontal="left" vertical="top" wrapText="1"/>
    </xf>
    <xf numFmtId="0" fontId="67" fillId="71" borderId="18" xfId="0" applyFont="1" applyFill="1" applyBorder="1" applyAlignment="1">
      <alignment horizontal="left" vertical="center"/>
    </xf>
    <xf numFmtId="0" fontId="67" fillId="71" borderId="19" xfId="0" applyFont="1" applyFill="1" applyBorder="1" applyAlignment="1">
      <alignment horizontal="left" vertical="center"/>
    </xf>
    <xf numFmtId="8" fontId="69" fillId="0" borderId="0" xfId="0" applyNumberFormat="1" applyFont="1"/>
    <xf numFmtId="0" fontId="63" fillId="0" borderId="0" xfId="0" applyFont="1" applyFill="1" applyBorder="1" applyAlignment="1">
      <alignment vertical="center"/>
    </xf>
    <xf numFmtId="44" fontId="63" fillId="0" borderId="0" xfId="79" applyFont="1" applyFill="1" applyBorder="1" applyAlignment="1">
      <alignment horizontal="center" vertical="center"/>
    </xf>
    <xf numFmtId="0" fontId="63" fillId="0" borderId="0" xfId="0" applyFont="1" applyFill="1" applyBorder="1" applyAlignment="1">
      <alignment vertical="center" wrapText="1"/>
    </xf>
    <xf numFmtId="0" fontId="63" fillId="0" borderId="0" xfId="0" applyFont="1" applyFill="1" applyAlignment="1">
      <alignment horizontal="center" vertical="center" wrapText="1"/>
    </xf>
    <xf numFmtId="0" fontId="13" fillId="0" borderId="0" xfId="159" applyFont="1" applyBorder="1" applyAlignment="1">
      <alignment vertical="center" wrapText="1"/>
    </xf>
    <xf numFmtId="15" fontId="63" fillId="0" borderId="0" xfId="0" applyNumberFormat="1" applyFont="1" applyFill="1" applyAlignment="1">
      <alignment horizontal="center" vertical="center"/>
    </xf>
    <xf numFmtId="166" fontId="63" fillId="0" borderId="0" xfId="0" applyNumberFormat="1" applyFont="1" applyFill="1" applyAlignment="1">
      <alignment horizontal="center" vertical="center"/>
    </xf>
    <xf numFmtId="14" fontId="62" fillId="0" borderId="0" xfId="0" applyNumberFormat="1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3" fontId="62" fillId="0" borderId="0" xfId="0" applyNumberFormat="1" applyFont="1" applyAlignment="1">
      <alignment horizontal="right" vertical="center"/>
    </xf>
    <xf numFmtId="8" fontId="70" fillId="0" borderId="0" xfId="0" applyNumberFormat="1" applyFont="1"/>
    <xf numFmtId="0" fontId="62" fillId="0" borderId="0" xfId="0" applyFont="1" applyFill="1" applyAlignment="1">
      <alignment horizontal="center" vertical="center" wrapText="1"/>
    </xf>
    <xf numFmtId="44" fontId="62" fillId="0" borderId="0" xfId="0" applyNumberFormat="1" applyFont="1" applyBorder="1" applyAlignment="1">
      <alignment horizontal="center" vertical="center"/>
    </xf>
    <xf numFmtId="44" fontId="62" fillId="0" borderId="0" xfId="0" applyNumberFormat="1" applyFont="1" applyAlignment="1">
      <alignment vertical="center"/>
    </xf>
    <xf numFmtId="0" fontId="0" fillId="0" borderId="0" xfId="0"/>
    <xf numFmtId="0" fontId="63" fillId="0" borderId="0" xfId="0" applyFont="1" applyFill="1" applyAlignment="1">
      <alignment vertical="center"/>
    </xf>
    <xf numFmtId="44" fontId="63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4" fontId="63" fillId="0" borderId="0" xfId="0" applyNumberFormat="1" applyFont="1" applyFill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2" fillId="0" borderId="0" xfId="0" applyFont="1" applyAlignment="1">
      <alignment vertical="center"/>
    </xf>
    <xf numFmtId="0" fontId="62" fillId="0" borderId="0" xfId="0" applyFont="1" applyAlignment="1">
      <alignment horizontal="right" vertical="center"/>
    </xf>
    <xf numFmtId="0" fontId="63" fillId="0" borderId="0" xfId="0" applyFont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vertical="center" wrapText="1"/>
    </xf>
    <xf numFmtId="0" fontId="62" fillId="0" borderId="0" xfId="0" applyFont="1" applyFill="1" applyAlignment="1">
      <alignment vertical="center"/>
    </xf>
    <xf numFmtId="0" fontId="63" fillId="0" borderId="0" xfId="0" applyFont="1" applyFill="1" applyBorder="1" applyAlignment="1">
      <alignment vertical="center"/>
    </xf>
    <xf numFmtId="44" fontId="63" fillId="0" borderId="0" xfId="79" applyFont="1" applyFill="1" applyBorder="1" applyAlignment="1">
      <alignment horizontal="center" vertical="center"/>
    </xf>
    <xf numFmtId="0" fontId="64" fillId="0" borderId="29" xfId="0" applyFont="1" applyBorder="1" applyAlignment="1">
      <alignment horizontal="left" vertical="center"/>
    </xf>
    <xf numFmtId="0" fontId="64" fillId="0" borderId="27" xfId="0" applyFont="1" applyBorder="1" applyAlignment="1">
      <alignment horizontal="left" vertical="center"/>
    </xf>
    <xf numFmtId="8" fontId="14" fillId="0" borderId="28" xfId="0" applyNumberFormat="1" applyFont="1" applyBorder="1" applyAlignment="1">
      <alignment horizontal="left" vertical="top" wrapText="1"/>
    </xf>
    <xf numFmtId="0" fontId="71" fillId="0" borderId="0" xfId="0" applyFont="1" applyAlignment="1">
      <alignment horizontal="left" vertical="center"/>
    </xf>
    <xf numFmtId="167" fontId="71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72" fillId="0" borderId="0" xfId="0" applyFont="1" applyAlignment="1">
      <alignment horizontal="left" vertical="center"/>
    </xf>
    <xf numFmtId="167" fontId="72" fillId="0" borderId="0" xfId="0" applyNumberFormat="1" applyFont="1" applyAlignment="1">
      <alignment horizontal="left" vertical="center"/>
    </xf>
    <xf numFmtId="0" fontId="63" fillId="0" borderId="0" xfId="0" applyFont="1" applyFill="1" applyAlignment="1">
      <alignment horizontal="right" vertical="center"/>
    </xf>
    <xf numFmtId="8" fontId="14" fillId="0" borderId="28" xfId="0" applyNumberFormat="1" applyFont="1" applyFill="1" applyBorder="1" applyAlignment="1">
      <alignment horizontal="left" vertical="top" wrapText="1"/>
    </xf>
    <xf numFmtId="0" fontId="71" fillId="0" borderId="0" xfId="0" applyFont="1" applyFill="1" applyAlignment="1">
      <alignment horizontal="left" vertical="center"/>
    </xf>
    <xf numFmtId="167" fontId="71" fillId="0" borderId="0" xfId="0" applyNumberFormat="1" applyFont="1" applyFill="1" applyAlignment="1">
      <alignment horizontal="left" vertical="center"/>
    </xf>
    <xf numFmtId="0" fontId="73" fillId="0" borderId="0" xfId="0" applyFont="1" applyFill="1" applyAlignment="1">
      <alignment horizontal="left" vertical="top"/>
    </xf>
    <xf numFmtId="167" fontId="73" fillId="0" borderId="0" xfId="0" applyNumberFormat="1" applyFont="1" applyFill="1" applyAlignment="1">
      <alignment horizontal="left" vertical="top"/>
    </xf>
    <xf numFmtId="0" fontId="71" fillId="0" borderId="28" xfId="0" applyFont="1" applyFill="1" applyBorder="1" applyAlignment="1">
      <alignment horizontal="left" vertical="center"/>
    </xf>
    <xf numFmtId="0" fontId="66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left" vertical="center"/>
    </xf>
    <xf numFmtId="0" fontId="62" fillId="0" borderId="0" xfId="0" applyFont="1" applyAlignment="1">
      <alignment horizontal="center" vertical="center" wrapText="1"/>
    </xf>
    <xf numFmtId="0" fontId="74" fillId="67" borderId="40" xfId="0" applyFont="1" applyFill="1" applyBorder="1" applyAlignment="1">
      <alignment horizontal="left" vertical="top" wrapText="1"/>
    </xf>
    <xf numFmtId="8" fontId="74" fillId="67" borderId="41" xfId="0" applyNumberFormat="1" applyFont="1" applyFill="1" applyBorder="1" applyAlignment="1">
      <alignment horizontal="left" vertical="top" wrapText="1"/>
    </xf>
    <xf numFmtId="0" fontId="75" fillId="73" borderId="0" xfId="0" applyFont="1" applyFill="1" applyAlignment="1">
      <alignment horizontal="left" vertical="top"/>
    </xf>
    <xf numFmtId="42" fontId="62" fillId="0" borderId="0" xfId="0" applyNumberFormat="1" applyFont="1" applyAlignment="1">
      <alignment horizontal="center" vertical="center"/>
    </xf>
    <xf numFmtId="44" fontId="65" fillId="0" borderId="0" xfId="79" applyFont="1" applyFill="1" applyAlignment="1">
      <alignment horizontal="center" vertical="center"/>
    </xf>
    <xf numFmtId="0" fontId="62" fillId="72" borderId="0" xfId="0" applyFont="1" applyFill="1" applyAlignment="1">
      <alignment horizontal="center" vertical="center"/>
    </xf>
    <xf numFmtId="0" fontId="62" fillId="69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vertical="center" wrapText="1"/>
    </xf>
    <xf numFmtId="0" fontId="62" fillId="0" borderId="0" xfId="0" applyFont="1" applyFill="1" applyAlignment="1">
      <alignment horizontal="left" vertical="center"/>
    </xf>
    <xf numFmtId="0" fontId="62" fillId="0" borderId="0" xfId="0" applyFont="1" applyFill="1" applyAlignment="1">
      <alignment horizontal="left"/>
    </xf>
    <xf numFmtId="0" fontId="63" fillId="72" borderId="0" xfId="0" applyFont="1" applyFill="1" applyBorder="1" applyAlignment="1">
      <alignment vertical="center" wrapText="1"/>
    </xf>
    <xf numFmtId="0" fontId="62" fillId="72" borderId="0" xfId="0" applyFont="1" applyFill="1" applyAlignment="1">
      <alignment horizontal="left"/>
    </xf>
    <xf numFmtId="0" fontId="63" fillId="0" borderId="0" xfId="0" applyFont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vertical="center"/>
    </xf>
    <xf numFmtId="0" fontId="63" fillId="0" borderId="0" xfId="0" applyFont="1" applyFill="1" applyAlignment="1">
      <alignment vertical="center" wrapText="1"/>
    </xf>
    <xf numFmtId="0" fontId="62" fillId="0" borderId="0" xfId="0" applyFont="1" applyFill="1" applyAlignment="1">
      <alignment vertical="center"/>
    </xf>
    <xf numFmtId="0" fontId="62" fillId="0" borderId="0" xfId="0" applyFont="1" applyFill="1" applyAlignment="1">
      <alignment horizontal="center" vertical="center"/>
    </xf>
    <xf numFmtId="0" fontId="63" fillId="0" borderId="0" xfId="0" applyFont="1" applyFill="1" applyBorder="1" applyAlignment="1">
      <alignment vertical="center"/>
    </xf>
    <xf numFmtId="0" fontId="63" fillId="0" borderId="0" xfId="0" applyFont="1" applyFill="1" applyBorder="1" applyAlignment="1">
      <alignment vertical="center" wrapText="1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left" vertical="center"/>
    </xf>
    <xf numFmtId="0" fontId="65" fillId="0" borderId="0" xfId="0" applyFont="1" applyFill="1" applyAlignment="1">
      <alignment vertical="center"/>
    </xf>
    <xf numFmtId="8" fontId="62" fillId="0" borderId="0" xfId="0" applyNumberFormat="1" applyFont="1" applyFill="1" applyAlignment="1">
      <alignment vertical="center"/>
    </xf>
    <xf numFmtId="0" fontId="66" fillId="0" borderId="0" xfId="0" applyFont="1" applyFill="1" applyAlignment="1">
      <alignment vertical="center"/>
    </xf>
    <xf numFmtId="0" fontId="66" fillId="0" borderId="0" xfId="0" applyFont="1" applyFill="1" applyAlignment="1">
      <alignment horizontal="right" vertical="center"/>
    </xf>
    <xf numFmtId="0" fontId="0" fillId="0" borderId="0" xfId="0" applyFill="1"/>
    <xf numFmtId="44" fontId="63" fillId="0" borderId="0" xfId="79" applyFont="1" applyFill="1" applyAlignment="1">
      <alignment horizontal="right" vertical="center"/>
    </xf>
    <xf numFmtId="0" fontId="65" fillId="0" borderId="0" xfId="0" applyFont="1" applyFill="1" applyAlignment="1">
      <alignment horizontal="right" vertical="center"/>
    </xf>
    <xf numFmtId="17" fontId="63" fillId="0" borderId="0" xfId="0" applyNumberFormat="1" applyFont="1" applyFill="1" applyAlignment="1">
      <alignment horizontal="center" vertical="center"/>
    </xf>
    <xf numFmtId="17" fontId="63" fillId="0" borderId="0" xfId="0" applyNumberFormat="1" applyFont="1" applyFill="1" applyAlignment="1">
      <alignment vertical="center"/>
    </xf>
    <xf numFmtId="0" fontId="62" fillId="0" borderId="0" xfId="0" applyFont="1" applyFill="1" applyAlignment="1">
      <alignment horizontal="center"/>
    </xf>
    <xf numFmtId="8" fontId="63" fillId="0" borderId="0" xfId="0" applyNumberFormat="1" applyFont="1" applyFill="1" applyBorder="1" applyAlignment="1">
      <alignment horizontal="left" vertical="top" wrapText="1"/>
    </xf>
    <xf numFmtId="0" fontId="94" fillId="0" borderId="21" xfId="0" applyFont="1" applyFill="1" applyBorder="1" applyAlignment="1">
      <alignment horizontal="left" vertical="center" wrapText="1"/>
    </xf>
    <xf numFmtId="0" fontId="95" fillId="0" borderId="28" xfId="0" applyFont="1" applyFill="1" applyBorder="1" applyAlignment="1">
      <alignment horizontal="left" vertical="center"/>
    </xf>
    <xf numFmtId="0" fontId="95" fillId="0" borderId="0" xfId="0" applyFont="1" applyFill="1" applyAlignment="1">
      <alignment horizontal="left" vertical="center"/>
    </xf>
    <xf numFmtId="167" fontId="95" fillId="0" borderId="0" xfId="0" applyNumberFormat="1" applyFont="1" applyFill="1" applyAlignment="1">
      <alignment horizontal="left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40" xfId="0" applyFont="1" applyBorder="1" applyAlignment="1">
      <alignment horizontal="left" vertical="top" wrapText="1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8" fontId="62" fillId="0" borderId="0" xfId="0" applyNumberFormat="1" applyFont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96" fillId="0" borderId="0" xfId="0" applyFont="1" applyAlignment="1">
      <alignment horizontal="right" vertical="center"/>
    </xf>
    <xf numFmtId="44" fontId="96" fillId="0" borderId="0" xfId="0" applyNumberFormat="1" applyFont="1" applyBorder="1" applyAlignment="1">
      <alignment horizontal="center" vertical="center"/>
    </xf>
    <xf numFmtId="44" fontId="96" fillId="0" borderId="0" xfId="0" applyNumberFormat="1" applyFont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93" fillId="0" borderId="0" xfId="0" applyFont="1" applyFill="1" applyAlignment="1">
      <alignment horizontal="center" vertical="center"/>
    </xf>
    <xf numFmtId="15" fontId="93" fillId="0" borderId="0" xfId="0" applyNumberFormat="1" applyFont="1" applyFill="1" applyAlignment="1">
      <alignment horizontal="center" vertical="center"/>
    </xf>
    <xf numFmtId="0" fontId="93" fillId="0" borderId="0" xfId="0" applyFont="1" applyFill="1" applyAlignment="1">
      <alignment horizontal="left" vertical="center"/>
    </xf>
    <xf numFmtId="44" fontId="9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left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left" vertical="center"/>
    </xf>
    <xf numFmtId="0" fontId="63" fillId="0" borderId="0" xfId="0" applyFont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left" vertical="center"/>
    </xf>
    <xf numFmtId="44" fontId="65" fillId="0" borderId="0" xfId="79" applyFont="1" applyAlignment="1">
      <alignment vertical="center" wrapText="1"/>
    </xf>
    <xf numFmtId="44" fontId="65" fillId="0" borderId="0" xfId="0" applyNumberFormat="1" applyFont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left" vertical="center"/>
    </xf>
    <xf numFmtId="0" fontId="62" fillId="0" borderId="0" xfId="0" applyFont="1" applyFill="1" applyAlignment="1">
      <alignment horizontal="center" vertical="center" wrapText="1"/>
    </xf>
    <xf numFmtId="15" fontId="62" fillId="0" borderId="0" xfId="0" applyNumberFormat="1" applyFont="1" applyFill="1" applyAlignment="1">
      <alignment horizontal="center" vertical="center"/>
    </xf>
    <xf numFmtId="0" fontId="68" fillId="0" borderId="25" xfId="0" applyFont="1" applyFill="1" applyBorder="1" applyAlignment="1">
      <alignment horizontal="left" vertical="top" wrapText="1"/>
    </xf>
    <xf numFmtId="8" fontId="68" fillId="0" borderId="24" xfId="0" applyNumberFormat="1" applyFont="1" applyFill="1" applyBorder="1" applyAlignment="1">
      <alignment horizontal="left" vertical="top" wrapText="1"/>
    </xf>
    <xf numFmtId="0" fontId="75" fillId="0" borderId="30" xfId="0" applyFont="1" applyFill="1" applyBorder="1" applyAlignment="1">
      <alignment horizontal="left" vertical="top"/>
    </xf>
    <xf numFmtId="0" fontId="75" fillId="0" borderId="26" xfId="0" applyFont="1" applyFill="1" applyBorder="1" applyAlignment="1">
      <alignment horizontal="left" vertical="top"/>
    </xf>
    <xf numFmtId="8" fontId="68" fillId="0" borderId="31" xfId="0" applyNumberFormat="1" applyFont="1" applyFill="1" applyBorder="1" applyAlignment="1">
      <alignment horizontal="left" vertical="top" wrapText="1"/>
    </xf>
    <xf numFmtId="0" fontId="62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1" fontId="63" fillId="0" borderId="0" xfId="0" applyNumberFormat="1" applyFont="1" applyFill="1" applyAlignment="1">
      <alignment horizontal="center" vertical="center"/>
    </xf>
    <xf numFmtId="1" fontId="63" fillId="0" borderId="0" xfId="0" applyNumberFormat="1" applyFont="1" applyFill="1" applyAlignment="1">
      <alignment horizontal="center" vertical="center"/>
    </xf>
    <xf numFmtId="44" fontId="63" fillId="0" borderId="0" xfId="79" applyFont="1" applyFill="1" applyBorder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93" fillId="0" borderId="0" xfId="0" applyNumberFormat="1" applyFont="1" applyAlignment="1">
      <alignment horizontal="center" vertical="center"/>
    </xf>
    <xf numFmtId="0" fontId="93" fillId="0" borderId="0" xfId="0" applyFont="1" applyFill="1" applyAlignment="1">
      <alignment vertical="center"/>
    </xf>
    <xf numFmtId="0" fontId="93" fillId="0" borderId="0" xfId="0" applyFont="1" applyFill="1" applyAlignment="1">
      <alignment vertical="center" wrapText="1"/>
    </xf>
    <xf numFmtId="15" fontId="62" fillId="0" borderId="0" xfId="0" applyNumberFormat="1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44" fontId="63" fillId="0" borderId="0" xfId="79" applyFont="1" applyFill="1" applyBorder="1" applyAlignment="1">
      <alignment horizontal="center" vertical="center"/>
    </xf>
    <xf numFmtId="15" fontId="66" fillId="0" borderId="0" xfId="0" applyNumberFormat="1" applyFont="1" applyFill="1" applyAlignment="1">
      <alignment horizontal="center" vertical="center"/>
    </xf>
    <xf numFmtId="0" fontId="93" fillId="0" borderId="0" xfId="0" applyFont="1" applyFill="1" applyBorder="1" applyAlignment="1">
      <alignment vertical="center"/>
    </xf>
    <xf numFmtId="44" fontId="93" fillId="0" borderId="0" xfId="79" applyFont="1" applyFill="1" applyBorder="1" applyAlignment="1">
      <alignment horizontal="center" vertical="center"/>
    </xf>
    <xf numFmtId="15" fontId="62" fillId="0" borderId="0" xfId="0" applyNumberFormat="1" applyFont="1" applyFill="1" applyAlignment="1">
      <alignment vertical="center"/>
    </xf>
    <xf numFmtId="0" fontId="63" fillId="0" borderId="0" xfId="0" applyFont="1" applyFill="1" applyAlignment="1">
      <alignment horizontal="left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44" fontId="63" fillId="0" borderId="0" xfId="79" applyFont="1" applyFill="1" applyBorder="1" applyAlignment="1">
      <alignment horizontal="center" vertical="center"/>
    </xf>
    <xf numFmtId="0" fontId="97" fillId="0" borderId="39" xfId="0" applyFont="1" applyBorder="1" applyAlignment="1">
      <alignment horizontal="left" vertical="top" wrapText="1"/>
    </xf>
    <xf numFmtId="0" fontId="62" fillId="0" borderId="0" xfId="0" applyFont="1"/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left" vertical="center"/>
    </xf>
    <xf numFmtId="0" fontId="93" fillId="0" borderId="0" xfId="0" applyFont="1" applyFill="1" applyAlignment="1">
      <alignment horizontal="center" vertical="center"/>
    </xf>
    <xf numFmtId="1" fontId="9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left" vertical="center" wrapText="1"/>
    </xf>
    <xf numFmtId="0" fontId="63" fillId="0" borderId="0" xfId="0" applyFont="1" applyFill="1" applyAlignment="1">
      <alignment horizontal="left" vertical="center"/>
    </xf>
    <xf numFmtId="0" fontId="63" fillId="0" borderId="0" xfId="0" applyFont="1" applyFill="1" applyAlignment="1">
      <alignment horizontal="left" vertical="center" wrapText="1"/>
    </xf>
    <xf numFmtId="1" fontId="62" fillId="0" borderId="0" xfId="0" applyNumberFormat="1" applyFont="1" applyFill="1" applyAlignment="1">
      <alignment horizontal="center" vertical="center"/>
    </xf>
    <xf numFmtId="44" fontId="63" fillId="0" borderId="0" xfId="79" applyFont="1" applyFill="1" applyAlignment="1">
      <alignment horizontal="left" vertical="center"/>
    </xf>
    <xf numFmtId="15" fontId="62" fillId="0" borderId="0" xfId="0" applyNumberFormat="1" applyFont="1" applyFill="1" applyAlignment="1">
      <alignment horizontal="left" vertical="center"/>
    </xf>
    <xf numFmtId="0" fontId="63" fillId="0" borderId="0" xfId="0" applyFont="1" applyFill="1" applyBorder="1" applyAlignment="1">
      <alignment horizontal="center" vertical="center"/>
    </xf>
    <xf numFmtId="44" fontId="63" fillId="0" borderId="0" xfId="79" applyFont="1" applyFill="1" applyBorder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1" fontId="62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15" fontId="63" fillId="0" borderId="0" xfId="0" applyNumberFormat="1" applyFont="1" applyFill="1" applyAlignment="1">
      <alignment horizontal="center" vertical="center"/>
    </xf>
    <xf numFmtId="1" fontId="62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2" fillId="0" borderId="0" xfId="0" applyFont="1" applyAlignment="1">
      <alignment horizontal="center" vertical="center"/>
    </xf>
    <xf numFmtId="1" fontId="62" fillId="69" borderId="0" xfId="0" applyNumberFormat="1" applyFont="1" applyFill="1" applyAlignment="1">
      <alignment horizontal="center" vertical="center"/>
    </xf>
    <xf numFmtId="15" fontId="62" fillId="69" borderId="0" xfId="0" applyNumberFormat="1" applyFont="1" applyFill="1" applyAlignment="1">
      <alignment horizontal="center" vertical="center"/>
    </xf>
    <xf numFmtId="0" fontId="62" fillId="69" borderId="0" xfId="0" applyFont="1" applyFill="1" applyAlignment="1">
      <alignment horizontal="left" vertical="center" wrapText="1"/>
    </xf>
    <xf numFmtId="0" fontId="63" fillId="69" borderId="0" xfId="0" applyFont="1" applyFill="1" applyBorder="1" applyAlignment="1">
      <alignment horizontal="center" vertical="center"/>
    </xf>
    <xf numFmtId="44" fontId="63" fillId="69" borderId="0" xfId="79" applyFont="1" applyFill="1" applyAlignment="1">
      <alignment horizontal="left" vertical="center"/>
    </xf>
    <xf numFmtId="44" fontId="63" fillId="69" borderId="0" xfId="79" applyFont="1" applyFill="1" applyBorder="1" applyAlignment="1">
      <alignment horizontal="center" vertical="center"/>
    </xf>
    <xf numFmtId="15" fontId="62" fillId="69" borderId="0" xfId="0" applyNumberFormat="1" applyFont="1" applyFill="1" applyAlignment="1">
      <alignment horizontal="left" vertical="center"/>
    </xf>
    <xf numFmtId="0" fontId="62" fillId="69" borderId="0" xfId="0" applyFont="1" applyFill="1" applyAlignment="1">
      <alignment vertical="center" wrapText="1"/>
    </xf>
    <xf numFmtId="0" fontId="62" fillId="69" borderId="0" xfId="0" applyFont="1" applyFill="1" applyAlignment="1">
      <alignment horizontal="left" vertical="center"/>
    </xf>
    <xf numFmtId="0" fontId="63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44" fontId="63" fillId="0" borderId="0" xfId="79" applyFont="1" applyFill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2" fillId="0" borderId="0" xfId="0" applyFont="1" applyAlignment="1">
      <alignment horizontal="center" vertical="center"/>
    </xf>
    <xf numFmtId="0" fontId="62" fillId="0" borderId="0" xfId="0" applyFont="1" applyAlignment="1">
      <alignment horizontal="center" vertical="center" wrapText="1"/>
    </xf>
    <xf numFmtId="1" fontId="62" fillId="0" borderId="0" xfId="0" applyNumberFormat="1" applyFont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1" fontId="62" fillId="0" borderId="0" xfId="0" applyNumberFormat="1" applyFont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left" vertical="center"/>
    </xf>
    <xf numFmtId="0" fontId="62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left" vertical="center"/>
    </xf>
    <xf numFmtId="1" fontId="63" fillId="0" borderId="0" xfId="0" applyNumberFormat="1" applyFont="1" applyFill="1" applyAlignment="1">
      <alignment horizontal="center" vertical="center"/>
    </xf>
    <xf numFmtId="1" fontId="63" fillId="0" borderId="0" xfId="0" applyNumberFormat="1" applyFont="1" applyFill="1" applyAlignment="1">
      <alignment vertical="center"/>
    </xf>
    <xf numFmtId="15" fontId="63" fillId="0" borderId="0" xfId="0" applyNumberFormat="1" applyFont="1" applyFill="1" applyAlignment="1">
      <alignment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15" fontId="66" fillId="0" borderId="0" xfId="0" applyNumberFormat="1" applyFont="1" applyFill="1" applyAlignment="1">
      <alignment horizontal="center" vertical="center"/>
    </xf>
    <xf numFmtId="0" fontId="93" fillId="0" borderId="0" xfId="0" applyFont="1" applyFill="1" applyAlignment="1">
      <alignment horizontal="center" vertical="center"/>
    </xf>
    <xf numFmtId="44" fontId="93" fillId="0" borderId="0" xfId="79" applyFont="1" applyFill="1" applyBorder="1" applyAlignment="1">
      <alignment horizontal="center" vertical="center"/>
    </xf>
    <xf numFmtId="15" fontId="93" fillId="0" borderId="0" xfId="0" applyNumberFormat="1" applyFont="1" applyFill="1" applyAlignment="1">
      <alignment horizontal="center" vertical="center"/>
    </xf>
    <xf numFmtId="1" fontId="63" fillId="0" borderId="0" xfId="0" applyNumberFormat="1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6" fillId="0" borderId="0" xfId="0" applyFont="1" applyFill="1" applyAlignment="1">
      <alignment vertical="center" wrapText="1"/>
    </xf>
    <xf numFmtId="8" fontId="93" fillId="0" borderId="0" xfId="79" applyNumberFormat="1" applyFont="1" applyFill="1" applyBorder="1" applyAlignment="1">
      <alignment horizontal="center" vertical="center"/>
    </xf>
    <xf numFmtId="0" fontId="99" fillId="0" borderId="0" xfId="0" applyFont="1" applyFill="1" applyBorder="1" applyAlignment="1">
      <alignment vertical="center" wrapText="1"/>
    </xf>
    <xf numFmtId="44" fontId="100" fillId="0" borderId="0" xfId="79" applyFont="1" applyFill="1" applyBorder="1" applyAlignment="1">
      <alignment horizontal="center" vertical="center"/>
    </xf>
    <xf numFmtId="0" fontId="0" fillId="72" borderId="0" xfId="0" applyFill="1" applyAlignment="1">
      <alignment vertical="center"/>
    </xf>
    <xf numFmtId="6" fontId="63" fillId="72" borderId="0" xfId="0" applyNumberFormat="1" applyFont="1" applyFill="1" applyAlignment="1">
      <alignment vertical="center" wrapText="1"/>
    </xf>
    <xf numFmtId="15" fontId="62" fillId="72" borderId="0" xfId="0" applyNumberFormat="1" applyFont="1" applyFill="1" applyAlignment="1">
      <alignment horizontal="left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1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left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NumberFormat="1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1" fontId="62" fillId="0" borderId="0" xfId="0" applyNumberFormat="1" applyFont="1" applyAlignment="1">
      <alignment horizontal="center" vertical="center"/>
    </xf>
    <xf numFmtId="0" fontId="62" fillId="0" borderId="0" xfId="0" applyFont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Alignment="1">
      <alignment horizontal="center" vertical="center" wrapText="1"/>
    </xf>
    <xf numFmtId="0" fontId="62" fillId="0" borderId="0" xfId="0" applyFont="1" applyAlignment="1">
      <alignment horizontal="left" vertical="center"/>
    </xf>
    <xf numFmtId="44" fontId="63" fillId="0" borderId="0" xfId="79" applyFont="1" applyFill="1" applyAlignment="1">
      <alignment horizontal="left" vertical="center"/>
    </xf>
    <xf numFmtId="1" fontId="63" fillId="0" borderId="0" xfId="0" applyNumberFormat="1" applyFont="1" applyFill="1" applyAlignment="1">
      <alignment horizontal="center" vertical="center"/>
    </xf>
    <xf numFmtId="15" fontId="66" fillId="0" borderId="0" xfId="0" applyNumberFormat="1" applyFont="1" applyFill="1" applyAlignment="1">
      <alignment horizontal="center" vertical="center"/>
    </xf>
    <xf numFmtId="0" fontId="93" fillId="0" borderId="0" xfId="0" applyFont="1" applyFill="1" applyAlignment="1">
      <alignment horizontal="center" vertical="center"/>
    </xf>
    <xf numFmtId="0" fontId="93" fillId="0" borderId="0" xfId="0" applyFont="1" applyFill="1" applyBorder="1" applyAlignment="1">
      <alignment horizontal="left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left" vertical="center"/>
    </xf>
    <xf numFmtId="0" fontId="93" fillId="0" borderId="0" xfId="0" applyFont="1" applyFill="1" applyBorder="1" applyAlignment="1">
      <alignment horizontal="left" vertical="center" wrapText="1"/>
    </xf>
    <xf numFmtId="44" fontId="93" fillId="0" borderId="0" xfId="79" applyFont="1" applyFill="1" applyBorder="1" applyAlignment="1">
      <alignment horizontal="center" vertical="center"/>
    </xf>
    <xf numFmtId="15" fontId="9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left" vertical="center"/>
    </xf>
    <xf numFmtId="0" fontId="62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left" vertical="center" wrapText="1"/>
    </xf>
    <xf numFmtId="0" fontId="63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378">
    <cellStyle name="_~3236190" xfId="1" xr:uid="{00000000-0005-0000-0000-000000000000}"/>
    <cellStyle name="_CBOM Q3 09 C-Review Customer Sent 6-15-09_rev1" xfId="2" xr:uid="{00000000-0005-0000-0000-000001000000}"/>
    <cellStyle name="_ChargeOut" xfId="3" xr:uid="{00000000-0005-0000-0000-000002000000}"/>
    <cellStyle name="_MAster Customer Summary -Varian Price 09 - Q1 through Q4 (4)" xfId="4" xr:uid="{00000000-0005-0000-0000-000003000000}"/>
    <cellStyle name="_New NPPV tracking --- 0225" xfId="5" xr:uid="{00000000-0005-0000-0000-000004000000}"/>
    <cellStyle name="_New NPPV tracking 0226" xfId="6" xr:uid="{00000000-0005-0000-0000-000005000000}"/>
    <cellStyle name="_PPV Claim  Form 1" xfId="7" xr:uid="{00000000-0005-0000-0000-000006000000}"/>
    <cellStyle name="_W38 - PPV forecast - 11 May (for CSCM)" xfId="8" xr:uid="{00000000-0005-0000-0000-000007000000}"/>
    <cellStyle name="_W38 - PPV forecast - 11 May (Sin)" xfId="9" xr:uid="{00000000-0005-0000-0000-000008000000}"/>
    <cellStyle name="_W42 - PPV forecast" xfId="10" xr:uid="{00000000-0005-0000-0000-000009000000}"/>
    <cellStyle name="_W42 - PPV forecast (Sin) - amended" xfId="11" xr:uid="{00000000-0005-0000-0000-00000A000000}"/>
    <cellStyle name="_W42 - PPV forecast (Updated for CSCM) " xfId="12" xr:uid="{00000000-0005-0000-0000-00000B000000}"/>
    <cellStyle name="0,0_x000d__x000a_NA_x000d__x000a_" xfId="13" xr:uid="{00000000-0005-0000-0000-00000C000000}"/>
    <cellStyle name="20% - Accent1" xfId="337" builtinId="30" customBuiltin="1"/>
    <cellStyle name="20% - Accent2" xfId="340" builtinId="34" customBuiltin="1"/>
    <cellStyle name="20% - Accent3" xfId="343" builtinId="38" customBuiltin="1"/>
    <cellStyle name="20% - Accent4" xfId="346" builtinId="42" customBuiltin="1"/>
    <cellStyle name="20% - Accent5" xfId="349" builtinId="46" customBuiltin="1"/>
    <cellStyle name="20% - Accent6" xfId="352" builtinId="50" customBuiltin="1"/>
    <cellStyle name="20% - Ênfase1" xfId="14" xr:uid="{00000000-0005-0000-0000-000013000000}"/>
    <cellStyle name="20% - Ênfase2" xfId="15" xr:uid="{00000000-0005-0000-0000-000014000000}"/>
    <cellStyle name="20% - Ênfase3" xfId="16" xr:uid="{00000000-0005-0000-0000-000015000000}"/>
    <cellStyle name="20% - Ênfase4" xfId="17" xr:uid="{00000000-0005-0000-0000-000016000000}"/>
    <cellStyle name="20% - Ênfase5" xfId="18" xr:uid="{00000000-0005-0000-0000-000017000000}"/>
    <cellStyle name="20% - Ênfase6" xfId="19" xr:uid="{00000000-0005-0000-0000-000018000000}"/>
    <cellStyle name="40% - Accent1" xfId="338" builtinId="31" customBuiltin="1"/>
    <cellStyle name="40% - Accent2" xfId="341" builtinId="35" customBuiltin="1"/>
    <cellStyle name="40% - Accent3" xfId="344" builtinId="39" customBuiltin="1"/>
    <cellStyle name="40% - Accent4" xfId="347" builtinId="43" customBuiltin="1"/>
    <cellStyle name="40% - Accent5" xfId="350" builtinId="47" customBuiltin="1"/>
    <cellStyle name="40% - Accent6" xfId="353" builtinId="51" customBuiltin="1"/>
    <cellStyle name="40% - Ênfase1" xfId="20" xr:uid="{00000000-0005-0000-0000-00001F000000}"/>
    <cellStyle name="40% - Ênfase2" xfId="21" xr:uid="{00000000-0005-0000-0000-000020000000}"/>
    <cellStyle name="40% - Ênfase3" xfId="22" xr:uid="{00000000-0005-0000-0000-000021000000}"/>
    <cellStyle name="40% - Ênfase4" xfId="23" xr:uid="{00000000-0005-0000-0000-000022000000}"/>
    <cellStyle name="40% - Ênfase5" xfId="24" xr:uid="{00000000-0005-0000-0000-000023000000}"/>
    <cellStyle name="40% - Ênfase6" xfId="25" xr:uid="{00000000-0005-0000-0000-000024000000}"/>
    <cellStyle name="60% - Accent1 2" xfId="354" xr:uid="{00000000-0005-0000-0000-000025000000}"/>
    <cellStyle name="60% - Accent2 2" xfId="355" xr:uid="{00000000-0005-0000-0000-000026000000}"/>
    <cellStyle name="60% - Accent3 2" xfId="356" xr:uid="{00000000-0005-0000-0000-000027000000}"/>
    <cellStyle name="60% - Accent4 2" xfId="357" xr:uid="{00000000-0005-0000-0000-000028000000}"/>
    <cellStyle name="60% - Accent5 2" xfId="358" xr:uid="{00000000-0005-0000-0000-000029000000}"/>
    <cellStyle name="60% - Accent6 2" xfId="359" xr:uid="{00000000-0005-0000-0000-00002A000000}"/>
    <cellStyle name="60% - Ênfase1" xfId="26" xr:uid="{00000000-0005-0000-0000-00002B000000}"/>
    <cellStyle name="60% - Ênfase2" xfId="27" xr:uid="{00000000-0005-0000-0000-00002C000000}"/>
    <cellStyle name="60% - Ênfase3" xfId="28" xr:uid="{00000000-0005-0000-0000-00002D000000}"/>
    <cellStyle name="60% - Ênfase4" xfId="29" xr:uid="{00000000-0005-0000-0000-00002E000000}"/>
    <cellStyle name="60% - Ênfase5" xfId="30" xr:uid="{00000000-0005-0000-0000-00002F000000}"/>
    <cellStyle name="60% - Ênfase6" xfId="31" xr:uid="{00000000-0005-0000-0000-000030000000}"/>
    <cellStyle name="Accent1" xfId="336" builtinId="29" customBuiltin="1"/>
    <cellStyle name="Accent2" xfId="339" builtinId="33" customBuiltin="1"/>
    <cellStyle name="Accent3" xfId="342" builtinId="37" customBuiltin="1"/>
    <cellStyle name="Accent4" xfId="345" builtinId="41" customBuiltin="1"/>
    <cellStyle name="Accent5" xfId="348" builtinId="45" customBuiltin="1"/>
    <cellStyle name="Accent6" xfId="351" builtinId="49" customBuiltin="1"/>
    <cellStyle name="Bad" xfId="326" builtinId="27" customBuiltin="1"/>
    <cellStyle name="Bom" xfId="32" xr:uid="{00000000-0005-0000-0000-000038000000}"/>
    <cellStyle name="Calc Currency (0)" xfId="33" xr:uid="{00000000-0005-0000-0000-000039000000}"/>
    <cellStyle name="Calc Currency (2)" xfId="34" xr:uid="{00000000-0005-0000-0000-00003A000000}"/>
    <cellStyle name="Calc Percent (0)" xfId="35" xr:uid="{00000000-0005-0000-0000-00003B000000}"/>
    <cellStyle name="Calc Percent (1)" xfId="36" xr:uid="{00000000-0005-0000-0000-00003C000000}"/>
    <cellStyle name="Calc Percent (2)" xfId="37" xr:uid="{00000000-0005-0000-0000-00003D000000}"/>
    <cellStyle name="Calc Units (0)" xfId="38" xr:uid="{00000000-0005-0000-0000-00003E000000}"/>
    <cellStyle name="Calc Units (1)" xfId="39" xr:uid="{00000000-0005-0000-0000-00003F000000}"/>
    <cellStyle name="Calc Units (2)" xfId="40" xr:uid="{00000000-0005-0000-0000-000040000000}"/>
    <cellStyle name="Calculation" xfId="329" builtinId="22" customBuiltin="1"/>
    <cellStyle name="Cálculo" xfId="41" xr:uid="{00000000-0005-0000-0000-000042000000}"/>
    <cellStyle name="Célula de Verificação" xfId="42" xr:uid="{00000000-0005-0000-0000-000043000000}"/>
    <cellStyle name="Célula Vinculada" xfId="43" xr:uid="{00000000-0005-0000-0000-000044000000}"/>
    <cellStyle name="Check Cell" xfId="331" builtinId="23" customBuiltin="1"/>
    <cellStyle name="Comma [00]" xfId="44" xr:uid="{00000000-0005-0000-0000-000046000000}"/>
    <cellStyle name="Comma 2" xfId="45" xr:uid="{00000000-0005-0000-0000-000047000000}"/>
    <cellStyle name="Comma 2 10" xfId="46" xr:uid="{00000000-0005-0000-0000-000048000000}"/>
    <cellStyle name="Comma 2 11" xfId="47" xr:uid="{00000000-0005-0000-0000-000049000000}"/>
    <cellStyle name="Comma 2 12" xfId="48" xr:uid="{00000000-0005-0000-0000-00004A000000}"/>
    <cellStyle name="Comma 2 12 2" xfId="49" xr:uid="{00000000-0005-0000-0000-00004B000000}"/>
    <cellStyle name="Comma 2 12 3" xfId="50" xr:uid="{00000000-0005-0000-0000-00004C000000}"/>
    <cellStyle name="Comma 2 2" xfId="51" xr:uid="{00000000-0005-0000-0000-00004D000000}"/>
    <cellStyle name="Comma 2 2 2" xfId="52" xr:uid="{00000000-0005-0000-0000-00004E000000}"/>
    <cellStyle name="Comma 2 2 3" xfId="53" xr:uid="{00000000-0005-0000-0000-00004F000000}"/>
    <cellStyle name="Comma 2 2 3 2" xfId="54" xr:uid="{00000000-0005-0000-0000-000050000000}"/>
    <cellStyle name="Comma 2 2 3 3" xfId="55" xr:uid="{00000000-0005-0000-0000-000051000000}"/>
    <cellStyle name="Comma 2 3" xfId="56" xr:uid="{00000000-0005-0000-0000-000052000000}"/>
    <cellStyle name="Comma 2 3 2" xfId="57" xr:uid="{00000000-0005-0000-0000-000053000000}"/>
    <cellStyle name="Comma 2 3 2 2" xfId="58" xr:uid="{00000000-0005-0000-0000-000054000000}"/>
    <cellStyle name="Comma 2 3 2 3" xfId="59" xr:uid="{00000000-0005-0000-0000-000055000000}"/>
    <cellStyle name="Comma 2 4" xfId="60" xr:uid="{00000000-0005-0000-0000-000056000000}"/>
    <cellStyle name="Comma 2 5" xfId="61" xr:uid="{00000000-0005-0000-0000-000057000000}"/>
    <cellStyle name="Comma 2 6" xfId="62" xr:uid="{00000000-0005-0000-0000-000058000000}"/>
    <cellStyle name="Comma 2 7" xfId="63" xr:uid="{00000000-0005-0000-0000-000059000000}"/>
    <cellStyle name="Comma 2 8" xfId="64" xr:uid="{00000000-0005-0000-0000-00005A000000}"/>
    <cellStyle name="Comma 2 9" xfId="65" xr:uid="{00000000-0005-0000-0000-00005B000000}"/>
    <cellStyle name="Comma 3" xfId="66" xr:uid="{00000000-0005-0000-0000-00005C000000}"/>
    <cellStyle name="Comma 3 10" xfId="67" xr:uid="{00000000-0005-0000-0000-00005D000000}"/>
    <cellStyle name="Comma 3 2" xfId="68" xr:uid="{00000000-0005-0000-0000-00005E000000}"/>
    <cellStyle name="Comma 3 3" xfId="69" xr:uid="{00000000-0005-0000-0000-00005F000000}"/>
    <cellStyle name="Comma 3 4" xfId="70" xr:uid="{00000000-0005-0000-0000-000060000000}"/>
    <cellStyle name="Comma 3 5" xfId="71" xr:uid="{00000000-0005-0000-0000-000061000000}"/>
    <cellStyle name="Comma 3 6" xfId="72" xr:uid="{00000000-0005-0000-0000-000062000000}"/>
    <cellStyle name="Comma 3 7" xfId="73" xr:uid="{00000000-0005-0000-0000-000063000000}"/>
    <cellStyle name="Comma 3 8" xfId="74" xr:uid="{00000000-0005-0000-0000-000064000000}"/>
    <cellStyle name="Comma 3 9" xfId="75" xr:uid="{00000000-0005-0000-0000-000065000000}"/>
    <cellStyle name="Comma 4" xfId="76" xr:uid="{00000000-0005-0000-0000-000066000000}"/>
    <cellStyle name="Comma 4 2" xfId="77" xr:uid="{00000000-0005-0000-0000-000067000000}"/>
    <cellStyle name="Comma 4 3" xfId="78" xr:uid="{00000000-0005-0000-0000-000068000000}"/>
    <cellStyle name="Currency" xfId="79" builtinId="4"/>
    <cellStyle name="Currency [00]" xfId="80" xr:uid="{00000000-0005-0000-0000-00006A000000}"/>
    <cellStyle name="Currency 10" xfId="360" xr:uid="{00000000-0005-0000-0000-00006B000000}"/>
    <cellStyle name="Currency 11" xfId="361" xr:uid="{00000000-0005-0000-0000-00006C000000}"/>
    <cellStyle name="Currency 12" xfId="375" xr:uid="{00000000-0005-0000-0000-00006D000000}"/>
    <cellStyle name="Currency 13" xfId="374" xr:uid="{00000000-0005-0000-0000-00006E000000}"/>
    <cellStyle name="Currency 14" xfId="376" xr:uid="{00000000-0005-0000-0000-00006F000000}"/>
    <cellStyle name="Currency 15" xfId="373" xr:uid="{00000000-0005-0000-0000-000070000000}"/>
    <cellStyle name="Currency 2" xfId="81" xr:uid="{00000000-0005-0000-0000-000071000000}"/>
    <cellStyle name="Currency 2 10" xfId="82" xr:uid="{00000000-0005-0000-0000-000072000000}"/>
    <cellStyle name="Currency 2 11" xfId="83" xr:uid="{00000000-0005-0000-0000-000073000000}"/>
    <cellStyle name="Currency 2 2" xfId="84" xr:uid="{00000000-0005-0000-0000-000074000000}"/>
    <cellStyle name="Currency 2 2 2" xfId="85" xr:uid="{00000000-0005-0000-0000-000075000000}"/>
    <cellStyle name="Currency 2 3" xfId="86" xr:uid="{00000000-0005-0000-0000-000076000000}"/>
    <cellStyle name="Currency 2 4" xfId="87" xr:uid="{00000000-0005-0000-0000-000077000000}"/>
    <cellStyle name="Currency 2 5" xfId="88" xr:uid="{00000000-0005-0000-0000-000078000000}"/>
    <cellStyle name="Currency 2 6" xfId="89" xr:uid="{00000000-0005-0000-0000-000079000000}"/>
    <cellStyle name="Currency 2 7" xfId="90" xr:uid="{00000000-0005-0000-0000-00007A000000}"/>
    <cellStyle name="Currency 2 8" xfId="91" xr:uid="{00000000-0005-0000-0000-00007B000000}"/>
    <cellStyle name="Currency 2 9" xfId="92" xr:uid="{00000000-0005-0000-0000-00007C000000}"/>
    <cellStyle name="Currency 3" xfId="93" xr:uid="{00000000-0005-0000-0000-00007D000000}"/>
    <cellStyle name="Currency 3 2" xfId="94" xr:uid="{00000000-0005-0000-0000-00007E000000}"/>
    <cellStyle name="Currency 3 3" xfId="95" xr:uid="{00000000-0005-0000-0000-00007F000000}"/>
    <cellStyle name="Currency 3 4" xfId="96" xr:uid="{00000000-0005-0000-0000-000080000000}"/>
    <cellStyle name="Currency 4" xfId="97" xr:uid="{00000000-0005-0000-0000-000081000000}"/>
    <cellStyle name="Currency 4 2" xfId="98" xr:uid="{00000000-0005-0000-0000-000082000000}"/>
    <cellStyle name="Currency 4 3" xfId="99" xr:uid="{00000000-0005-0000-0000-000083000000}"/>
    <cellStyle name="Currency 5" xfId="100" xr:uid="{00000000-0005-0000-0000-000084000000}"/>
    <cellStyle name="Currency 6" xfId="101" xr:uid="{00000000-0005-0000-0000-000085000000}"/>
    <cellStyle name="Currency 7" xfId="102" xr:uid="{00000000-0005-0000-0000-000086000000}"/>
    <cellStyle name="Currency 8" xfId="103" xr:uid="{00000000-0005-0000-0000-000087000000}"/>
    <cellStyle name="Currency 9" xfId="362" xr:uid="{00000000-0005-0000-0000-000088000000}"/>
    <cellStyle name="Date Short" xfId="104" xr:uid="{00000000-0005-0000-0000-000089000000}"/>
    <cellStyle name="Ênfase1" xfId="105" xr:uid="{00000000-0005-0000-0000-00008A000000}"/>
    <cellStyle name="Ênfase2" xfId="106" xr:uid="{00000000-0005-0000-0000-00008B000000}"/>
    <cellStyle name="Ênfase3" xfId="107" xr:uid="{00000000-0005-0000-0000-00008C000000}"/>
    <cellStyle name="Ênfase4" xfId="108" xr:uid="{00000000-0005-0000-0000-00008D000000}"/>
    <cellStyle name="Ênfase5" xfId="109" xr:uid="{00000000-0005-0000-0000-00008E000000}"/>
    <cellStyle name="Ênfase6" xfId="110" xr:uid="{00000000-0005-0000-0000-00008F000000}"/>
    <cellStyle name="Enter Currency (0)" xfId="111" xr:uid="{00000000-0005-0000-0000-000090000000}"/>
    <cellStyle name="Enter Currency (2)" xfId="112" xr:uid="{00000000-0005-0000-0000-000091000000}"/>
    <cellStyle name="Enter Units (0)" xfId="113" xr:uid="{00000000-0005-0000-0000-000092000000}"/>
    <cellStyle name="Enter Units (1)" xfId="114" xr:uid="{00000000-0005-0000-0000-000093000000}"/>
    <cellStyle name="Enter Units (2)" xfId="115" xr:uid="{00000000-0005-0000-0000-000094000000}"/>
    <cellStyle name="Entrada" xfId="116" xr:uid="{00000000-0005-0000-0000-000095000000}"/>
    <cellStyle name="Explanatory Text" xfId="334" builtinId="53" customBuiltin="1"/>
    <cellStyle name="Good" xfId="325" builtinId="26" customBuiltin="1"/>
    <cellStyle name="Grey" xfId="117" xr:uid="{00000000-0005-0000-0000-000098000000}"/>
    <cellStyle name="Header1" xfId="118" xr:uid="{00000000-0005-0000-0000-000099000000}"/>
    <cellStyle name="Header2" xfId="119" xr:uid="{00000000-0005-0000-0000-00009A000000}"/>
    <cellStyle name="Heading 1" xfId="321" builtinId="16" customBuiltin="1"/>
    <cellStyle name="Heading 2" xfId="322" builtinId="17" customBuiltin="1"/>
    <cellStyle name="Heading 3" xfId="323" builtinId="18" customBuiltin="1"/>
    <cellStyle name="Heading 4" xfId="324" builtinId="19" customBuiltin="1"/>
    <cellStyle name="Incorreto" xfId="120" xr:uid="{00000000-0005-0000-0000-00009F000000}"/>
    <cellStyle name="Input" xfId="327" builtinId="20" customBuiltin="1"/>
    <cellStyle name="Input [yellow]" xfId="121" xr:uid="{00000000-0005-0000-0000-0000A1000000}"/>
    <cellStyle name="Link Currency (0)" xfId="122" xr:uid="{00000000-0005-0000-0000-0000A2000000}"/>
    <cellStyle name="Link Currency (2)" xfId="123" xr:uid="{00000000-0005-0000-0000-0000A3000000}"/>
    <cellStyle name="Link Units (0)" xfId="124" xr:uid="{00000000-0005-0000-0000-0000A4000000}"/>
    <cellStyle name="Link Units (1)" xfId="125" xr:uid="{00000000-0005-0000-0000-0000A5000000}"/>
    <cellStyle name="Link Units (2)" xfId="126" xr:uid="{00000000-0005-0000-0000-0000A6000000}"/>
    <cellStyle name="Linked Cell" xfId="330" builtinId="24" customBuiltin="1"/>
    <cellStyle name="Neutra" xfId="127" xr:uid="{00000000-0005-0000-0000-0000A8000000}"/>
    <cellStyle name="Neutral 2" xfId="363" xr:uid="{00000000-0005-0000-0000-0000A9000000}"/>
    <cellStyle name="Normal" xfId="0" builtinId="0"/>
    <cellStyle name="Normal - Style1" xfId="128" xr:uid="{00000000-0005-0000-0000-0000AB000000}"/>
    <cellStyle name="Normal 10" xfId="129" xr:uid="{00000000-0005-0000-0000-0000AC000000}"/>
    <cellStyle name="Normal 10 2" xfId="364" xr:uid="{00000000-0005-0000-0000-0000AD000000}"/>
    <cellStyle name="Normal 10 3" xfId="370" xr:uid="{00000000-0005-0000-0000-0000AE000000}"/>
    <cellStyle name="Normal 11" xfId="377" xr:uid="{00000000-0005-0000-0000-0000AF000000}"/>
    <cellStyle name="Normal 12" xfId="372" xr:uid="{00000000-0005-0000-0000-0000B0000000}"/>
    <cellStyle name="Normal 13" xfId="369" xr:uid="{00000000-0005-0000-0000-0000B1000000}"/>
    <cellStyle name="Normal 14" xfId="368" xr:uid="{00000000-0005-0000-0000-0000B2000000}"/>
    <cellStyle name="Normal 17" xfId="365" xr:uid="{00000000-0005-0000-0000-0000B3000000}"/>
    <cellStyle name="Normal 2" xfId="130" xr:uid="{00000000-0005-0000-0000-0000B4000000}"/>
    <cellStyle name="Normal 2 10" xfId="131" xr:uid="{00000000-0005-0000-0000-0000B5000000}"/>
    <cellStyle name="Normal 2 11" xfId="132" xr:uid="{00000000-0005-0000-0000-0000B6000000}"/>
    <cellStyle name="Normal 2 2" xfId="133" xr:uid="{00000000-0005-0000-0000-0000B7000000}"/>
    <cellStyle name="Normal 2 2 2" xfId="134" xr:uid="{00000000-0005-0000-0000-0000B8000000}"/>
    <cellStyle name="Normal 2 2 3" xfId="135" xr:uid="{00000000-0005-0000-0000-0000B9000000}"/>
    <cellStyle name="Normal 2 3" xfId="136" xr:uid="{00000000-0005-0000-0000-0000BA000000}"/>
    <cellStyle name="Normal 2 4" xfId="137" xr:uid="{00000000-0005-0000-0000-0000BB000000}"/>
    <cellStyle name="Normal 2 5" xfId="138" xr:uid="{00000000-0005-0000-0000-0000BC000000}"/>
    <cellStyle name="Normal 2 6" xfId="139" xr:uid="{00000000-0005-0000-0000-0000BD000000}"/>
    <cellStyle name="Normal 2 7" xfId="140" xr:uid="{00000000-0005-0000-0000-0000BE000000}"/>
    <cellStyle name="Normal 2 8" xfId="141" xr:uid="{00000000-0005-0000-0000-0000BF000000}"/>
    <cellStyle name="Normal 2 9" xfId="142" xr:uid="{00000000-0005-0000-0000-0000C0000000}"/>
    <cellStyle name="Normal 3" xfId="143" xr:uid="{00000000-0005-0000-0000-0000C1000000}"/>
    <cellStyle name="Normal 3 10" xfId="144" xr:uid="{00000000-0005-0000-0000-0000C2000000}"/>
    <cellStyle name="Normal 3 11" xfId="145" xr:uid="{00000000-0005-0000-0000-0000C3000000}"/>
    <cellStyle name="Normal 3 2" xfId="146" xr:uid="{00000000-0005-0000-0000-0000C4000000}"/>
    <cellStyle name="Normal 3 2 2" xfId="147" xr:uid="{00000000-0005-0000-0000-0000C5000000}"/>
    <cellStyle name="Normal 3 2 3" xfId="148" xr:uid="{00000000-0005-0000-0000-0000C6000000}"/>
    <cellStyle name="Normal 3 3" xfId="149" xr:uid="{00000000-0005-0000-0000-0000C7000000}"/>
    <cellStyle name="Normal 3 4" xfId="150" xr:uid="{00000000-0005-0000-0000-0000C8000000}"/>
    <cellStyle name="Normal 3 5" xfId="151" xr:uid="{00000000-0005-0000-0000-0000C9000000}"/>
    <cellStyle name="Normal 3 6" xfId="152" xr:uid="{00000000-0005-0000-0000-0000CA000000}"/>
    <cellStyle name="Normal 3 7" xfId="153" xr:uid="{00000000-0005-0000-0000-0000CB000000}"/>
    <cellStyle name="Normal 3 8" xfId="154" xr:uid="{00000000-0005-0000-0000-0000CC000000}"/>
    <cellStyle name="Normal 3 9" xfId="155" xr:uid="{00000000-0005-0000-0000-0000CD000000}"/>
    <cellStyle name="Normal 4" xfId="156" xr:uid="{00000000-0005-0000-0000-0000CE000000}"/>
    <cellStyle name="Normal 4 2" xfId="157" xr:uid="{00000000-0005-0000-0000-0000CF000000}"/>
    <cellStyle name="Normal 4 3" xfId="158" xr:uid="{00000000-0005-0000-0000-0000D0000000}"/>
    <cellStyle name="Normal 5" xfId="159" xr:uid="{00000000-0005-0000-0000-0000D1000000}"/>
    <cellStyle name="Normal 5 2" xfId="160" xr:uid="{00000000-0005-0000-0000-0000D2000000}"/>
    <cellStyle name="Normal 5 3" xfId="161" xr:uid="{00000000-0005-0000-0000-0000D3000000}"/>
    <cellStyle name="Normal 5 4" xfId="162" xr:uid="{00000000-0005-0000-0000-0000D4000000}"/>
    <cellStyle name="Normal 6" xfId="163" xr:uid="{00000000-0005-0000-0000-0000D5000000}"/>
    <cellStyle name="Normal 7" xfId="164" xr:uid="{00000000-0005-0000-0000-0000D6000000}"/>
    <cellStyle name="Normal 8" xfId="165" xr:uid="{00000000-0005-0000-0000-0000D7000000}"/>
    <cellStyle name="Normal 9" xfId="166" xr:uid="{00000000-0005-0000-0000-0000D8000000}"/>
    <cellStyle name="Normal 9 2" xfId="366" xr:uid="{00000000-0005-0000-0000-0000D9000000}"/>
    <cellStyle name="Normal 9 3" xfId="371" xr:uid="{00000000-0005-0000-0000-0000DA000000}"/>
    <cellStyle name="Nota" xfId="167" xr:uid="{00000000-0005-0000-0000-0000DB000000}"/>
    <cellStyle name="Note" xfId="333" builtinId="10" customBuiltin="1"/>
    <cellStyle name="Output" xfId="328" builtinId="21" customBuiltin="1"/>
    <cellStyle name="Percent [0]" xfId="168" xr:uid="{00000000-0005-0000-0000-0000DE000000}"/>
    <cellStyle name="Percent [00]" xfId="169" xr:uid="{00000000-0005-0000-0000-0000DF000000}"/>
    <cellStyle name="Percent [2]" xfId="170" xr:uid="{00000000-0005-0000-0000-0000E0000000}"/>
    <cellStyle name="Percent 2" xfId="171" xr:uid="{00000000-0005-0000-0000-0000E1000000}"/>
    <cellStyle name="Percent 2 2" xfId="172" xr:uid="{00000000-0005-0000-0000-0000E2000000}"/>
    <cellStyle name="Percent 2 2 2" xfId="173" xr:uid="{00000000-0005-0000-0000-0000E3000000}"/>
    <cellStyle name="Percent 2 2 3" xfId="174" xr:uid="{00000000-0005-0000-0000-0000E4000000}"/>
    <cellStyle name="Percent 2 3" xfId="175" xr:uid="{00000000-0005-0000-0000-0000E5000000}"/>
    <cellStyle name="Percent 2 4" xfId="176" xr:uid="{00000000-0005-0000-0000-0000E6000000}"/>
    <cellStyle name="Percent 3" xfId="177" xr:uid="{00000000-0005-0000-0000-0000E7000000}"/>
    <cellStyle name="Percent 3 2" xfId="178" xr:uid="{00000000-0005-0000-0000-0000E8000000}"/>
    <cellStyle name="Percent 4" xfId="179" xr:uid="{00000000-0005-0000-0000-0000E9000000}"/>
    <cellStyle name="Percent 4 2" xfId="180" xr:uid="{00000000-0005-0000-0000-0000EA000000}"/>
    <cellStyle name="PrePop Currency (0)" xfId="181" xr:uid="{00000000-0005-0000-0000-0000EB000000}"/>
    <cellStyle name="PrePop Currency (2)" xfId="182" xr:uid="{00000000-0005-0000-0000-0000EC000000}"/>
    <cellStyle name="PrePop Units (0)" xfId="183" xr:uid="{00000000-0005-0000-0000-0000ED000000}"/>
    <cellStyle name="PrePop Units (1)" xfId="184" xr:uid="{00000000-0005-0000-0000-0000EE000000}"/>
    <cellStyle name="PrePop Units (2)" xfId="185" xr:uid="{00000000-0005-0000-0000-0000EF000000}"/>
    <cellStyle name="Saída" xfId="186" xr:uid="{00000000-0005-0000-0000-0000F0000000}"/>
    <cellStyle name="SAPBEXaggData" xfId="187" xr:uid="{00000000-0005-0000-0000-0000F1000000}"/>
    <cellStyle name="SAPBEXaggData 2" xfId="188" xr:uid="{00000000-0005-0000-0000-0000F2000000}"/>
    <cellStyle name="SAPBEXaggDataEmph" xfId="189" xr:uid="{00000000-0005-0000-0000-0000F3000000}"/>
    <cellStyle name="SAPBEXaggItem" xfId="190" xr:uid="{00000000-0005-0000-0000-0000F4000000}"/>
    <cellStyle name="SAPBEXaggItem 2" xfId="191" xr:uid="{00000000-0005-0000-0000-0000F5000000}"/>
    <cellStyle name="SAPBEXaggItemX" xfId="192" xr:uid="{00000000-0005-0000-0000-0000F6000000}"/>
    <cellStyle name="SAPBEXchaText" xfId="193" xr:uid="{00000000-0005-0000-0000-0000F7000000}"/>
    <cellStyle name="SAPBEXchaText 2" xfId="194" xr:uid="{00000000-0005-0000-0000-0000F8000000}"/>
    <cellStyle name="SAPBEXchaText 2 2" xfId="195" xr:uid="{00000000-0005-0000-0000-0000F9000000}"/>
    <cellStyle name="SAPBEXchaText 3" xfId="196" xr:uid="{00000000-0005-0000-0000-0000FA000000}"/>
    <cellStyle name="SAPBEXchaText 4" xfId="197" xr:uid="{00000000-0005-0000-0000-0000FB000000}"/>
    <cellStyle name="SAPBEXchaText 4 2" xfId="198" xr:uid="{00000000-0005-0000-0000-0000FC000000}"/>
    <cellStyle name="SAPBEXchaText 5" xfId="199" xr:uid="{00000000-0005-0000-0000-0000FD000000}"/>
    <cellStyle name="SAPBEXexcBad7" xfId="200" xr:uid="{00000000-0005-0000-0000-0000FE000000}"/>
    <cellStyle name="SAPBEXexcBad8" xfId="201" xr:uid="{00000000-0005-0000-0000-0000FF000000}"/>
    <cellStyle name="SAPBEXexcBad9" xfId="202" xr:uid="{00000000-0005-0000-0000-000000010000}"/>
    <cellStyle name="SAPBEXexcCritical4" xfId="203" xr:uid="{00000000-0005-0000-0000-000001010000}"/>
    <cellStyle name="SAPBEXexcCritical5" xfId="204" xr:uid="{00000000-0005-0000-0000-000002010000}"/>
    <cellStyle name="SAPBEXexcCritical6" xfId="205" xr:uid="{00000000-0005-0000-0000-000003010000}"/>
    <cellStyle name="SAPBEXexcGood1" xfId="206" xr:uid="{00000000-0005-0000-0000-000004010000}"/>
    <cellStyle name="SAPBEXexcGood2" xfId="207" xr:uid="{00000000-0005-0000-0000-000005010000}"/>
    <cellStyle name="SAPBEXexcGood3" xfId="208" xr:uid="{00000000-0005-0000-0000-000006010000}"/>
    <cellStyle name="SAPBEXfilterDrill" xfId="209" xr:uid="{00000000-0005-0000-0000-000007010000}"/>
    <cellStyle name="SAPBEXfilterDrill 2" xfId="210" xr:uid="{00000000-0005-0000-0000-000008010000}"/>
    <cellStyle name="SAPBEXfilterDrill 3" xfId="211" xr:uid="{00000000-0005-0000-0000-000009010000}"/>
    <cellStyle name="SAPBEXfilterItem" xfId="212" xr:uid="{00000000-0005-0000-0000-00000A010000}"/>
    <cellStyle name="SAPBEXfilterItem 2" xfId="213" xr:uid="{00000000-0005-0000-0000-00000B010000}"/>
    <cellStyle name="SAPBEXfilterText" xfId="214" xr:uid="{00000000-0005-0000-0000-00000C010000}"/>
    <cellStyle name="SAPBEXformats" xfId="215" xr:uid="{00000000-0005-0000-0000-00000D010000}"/>
    <cellStyle name="SAPBEXformats 2" xfId="216" xr:uid="{00000000-0005-0000-0000-00000E010000}"/>
    <cellStyle name="SAPBEXheaderItem" xfId="217" xr:uid="{00000000-0005-0000-0000-00000F010000}"/>
    <cellStyle name="SAPBEXheaderItem 2" xfId="218" xr:uid="{00000000-0005-0000-0000-000010010000}"/>
    <cellStyle name="SAPBEXheaderItem 3" xfId="219" xr:uid="{00000000-0005-0000-0000-000011010000}"/>
    <cellStyle name="SAPBEXheaderText" xfId="220" xr:uid="{00000000-0005-0000-0000-000012010000}"/>
    <cellStyle name="SAPBEXheaderText 2" xfId="221" xr:uid="{00000000-0005-0000-0000-000013010000}"/>
    <cellStyle name="SAPBEXheaderText 3" xfId="222" xr:uid="{00000000-0005-0000-0000-000014010000}"/>
    <cellStyle name="SAPBEXHLevel0" xfId="223" xr:uid="{00000000-0005-0000-0000-000015010000}"/>
    <cellStyle name="SAPBEXHLevel0 2" xfId="224" xr:uid="{00000000-0005-0000-0000-000016010000}"/>
    <cellStyle name="SAPBEXHLevel0 2 2" xfId="225" xr:uid="{00000000-0005-0000-0000-000017010000}"/>
    <cellStyle name="SAPBEXHLevel0 3" xfId="226" xr:uid="{00000000-0005-0000-0000-000018010000}"/>
    <cellStyle name="SAPBEXHLevel0 3 2" xfId="227" xr:uid="{00000000-0005-0000-0000-000019010000}"/>
    <cellStyle name="SAPBEXHLevel0 4" xfId="228" xr:uid="{00000000-0005-0000-0000-00001A010000}"/>
    <cellStyle name="SAPBEXHLevel0X" xfId="229" xr:uid="{00000000-0005-0000-0000-00001B010000}"/>
    <cellStyle name="SAPBEXHLevel0X 2" xfId="230" xr:uid="{00000000-0005-0000-0000-00001C010000}"/>
    <cellStyle name="SAPBEXHLevel0X 2 2" xfId="231" xr:uid="{00000000-0005-0000-0000-00001D010000}"/>
    <cellStyle name="SAPBEXHLevel0X 3" xfId="232" xr:uid="{00000000-0005-0000-0000-00001E010000}"/>
    <cellStyle name="SAPBEXHLevel1" xfId="233" xr:uid="{00000000-0005-0000-0000-00001F010000}"/>
    <cellStyle name="SAPBEXHLevel1 2" xfId="234" xr:uid="{00000000-0005-0000-0000-000020010000}"/>
    <cellStyle name="SAPBEXHLevel1 2 2" xfId="235" xr:uid="{00000000-0005-0000-0000-000021010000}"/>
    <cellStyle name="SAPBEXHLevel1 3" xfId="236" xr:uid="{00000000-0005-0000-0000-000022010000}"/>
    <cellStyle name="SAPBEXHLevel1 3 2" xfId="237" xr:uid="{00000000-0005-0000-0000-000023010000}"/>
    <cellStyle name="SAPBEXHLevel1 4" xfId="238" xr:uid="{00000000-0005-0000-0000-000024010000}"/>
    <cellStyle name="SAPBEXHLevel1X" xfId="239" xr:uid="{00000000-0005-0000-0000-000025010000}"/>
    <cellStyle name="SAPBEXHLevel1X 2" xfId="240" xr:uid="{00000000-0005-0000-0000-000026010000}"/>
    <cellStyle name="SAPBEXHLevel2" xfId="241" xr:uid="{00000000-0005-0000-0000-000027010000}"/>
    <cellStyle name="SAPBEXHLevel2 2" xfId="242" xr:uid="{00000000-0005-0000-0000-000028010000}"/>
    <cellStyle name="SAPBEXHLevel2 2 2" xfId="243" xr:uid="{00000000-0005-0000-0000-000029010000}"/>
    <cellStyle name="SAPBEXHLevel2 3" xfId="244" xr:uid="{00000000-0005-0000-0000-00002A010000}"/>
    <cellStyle name="SAPBEXHLevel2X" xfId="245" xr:uid="{00000000-0005-0000-0000-00002B010000}"/>
    <cellStyle name="SAPBEXHLevel2X 2" xfId="246" xr:uid="{00000000-0005-0000-0000-00002C010000}"/>
    <cellStyle name="SAPBEXHLevel3" xfId="247" xr:uid="{00000000-0005-0000-0000-00002D010000}"/>
    <cellStyle name="SAPBEXHLevel3 2" xfId="248" xr:uid="{00000000-0005-0000-0000-00002E010000}"/>
    <cellStyle name="SAPBEXHLevel3 2 2" xfId="249" xr:uid="{00000000-0005-0000-0000-00002F010000}"/>
    <cellStyle name="SAPBEXHLevel3 3" xfId="250" xr:uid="{00000000-0005-0000-0000-000030010000}"/>
    <cellStyle name="SAPBEXHLevel3X" xfId="251" xr:uid="{00000000-0005-0000-0000-000031010000}"/>
    <cellStyle name="SAPBEXHLevel3X 2" xfId="252" xr:uid="{00000000-0005-0000-0000-000032010000}"/>
    <cellStyle name="SAPBEXresData" xfId="253" xr:uid="{00000000-0005-0000-0000-000033010000}"/>
    <cellStyle name="SAPBEXresDataEmph" xfId="254" xr:uid="{00000000-0005-0000-0000-000034010000}"/>
    <cellStyle name="SAPBEXresItem" xfId="255" xr:uid="{00000000-0005-0000-0000-000035010000}"/>
    <cellStyle name="SAPBEXresItemX" xfId="256" xr:uid="{00000000-0005-0000-0000-000036010000}"/>
    <cellStyle name="SAPBEXstdData" xfId="257" xr:uid="{00000000-0005-0000-0000-000037010000}"/>
    <cellStyle name="SAPBEXstdData 2" xfId="258" xr:uid="{00000000-0005-0000-0000-000038010000}"/>
    <cellStyle name="SAPBEXstdDataEmph" xfId="259" xr:uid="{00000000-0005-0000-0000-000039010000}"/>
    <cellStyle name="SAPBEXstdItem" xfId="260" xr:uid="{00000000-0005-0000-0000-00003A010000}"/>
    <cellStyle name="SAPBEXstdItem 2" xfId="261" xr:uid="{00000000-0005-0000-0000-00003B010000}"/>
    <cellStyle name="SAPBEXstdItem 3" xfId="262" xr:uid="{00000000-0005-0000-0000-00003C010000}"/>
    <cellStyle name="SAPBEXstdItemX" xfId="263" xr:uid="{00000000-0005-0000-0000-00003D010000}"/>
    <cellStyle name="SAPBEXstdItemX 2" xfId="264" xr:uid="{00000000-0005-0000-0000-00003E010000}"/>
    <cellStyle name="SAPBEXstdItemX 2 2" xfId="265" xr:uid="{00000000-0005-0000-0000-00003F010000}"/>
    <cellStyle name="SAPBEXstdItemX 3" xfId="266" xr:uid="{00000000-0005-0000-0000-000040010000}"/>
    <cellStyle name="SAPBEXstdItemX 3 2" xfId="267" xr:uid="{00000000-0005-0000-0000-000041010000}"/>
    <cellStyle name="SAPBEXstdItemX 4" xfId="268" xr:uid="{00000000-0005-0000-0000-000042010000}"/>
    <cellStyle name="SAPBEXtitle" xfId="269" xr:uid="{00000000-0005-0000-0000-000043010000}"/>
    <cellStyle name="SAPBEXtitle 2" xfId="270" xr:uid="{00000000-0005-0000-0000-000044010000}"/>
    <cellStyle name="SAPBEXtitle 3" xfId="271" xr:uid="{00000000-0005-0000-0000-000045010000}"/>
    <cellStyle name="SAPBEXundefined" xfId="272" xr:uid="{00000000-0005-0000-0000-000046010000}"/>
    <cellStyle name="SAPBorder" xfId="273" xr:uid="{00000000-0005-0000-0000-000047010000}"/>
    <cellStyle name="SAPDataCell" xfId="274" xr:uid="{00000000-0005-0000-0000-000048010000}"/>
    <cellStyle name="SAPDataTotalCell" xfId="275" xr:uid="{00000000-0005-0000-0000-000049010000}"/>
    <cellStyle name="SAPDimensionCell" xfId="276" xr:uid="{00000000-0005-0000-0000-00004A010000}"/>
    <cellStyle name="SAPEditableDataCell" xfId="277" xr:uid="{00000000-0005-0000-0000-00004B010000}"/>
    <cellStyle name="SAPEditableDataTotalCell" xfId="278" xr:uid="{00000000-0005-0000-0000-00004C010000}"/>
    <cellStyle name="SAPEmphasized" xfId="279" xr:uid="{00000000-0005-0000-0000-00004D010000}"/>
    <cellStyle name="SAPExceptionLevel1" xfId="280" xr:uid="{00000000-0005-0000-0000-00004E010000}"/>
    <cellStyle name="SAPExceptionLevel2" xfId="281" xr:uid="{00000000-0005-0000-0000-00004F010000}"/>
    <cellStyle name="SAPExceptionLevel3" xfId="282" xr:uid="{00000000-0005-0000-0000-000050010000}"/>
    <cellStyle name="SAPExceptionLevel4" xfId="283" xr:uid="{00000000-0005-0000-0000-000051010000}"/>
    <cellStyle name="SAPExceptionLevel5" xfId="284" xr:uid="{00000000-0005-0000-0000-000052010000}"/>
    <cellStyle name="SAPExceptionLevel6" xfId="285" xr:uid="{00000000-0005-0000-0000-000053010000}"/>
    <cellStyle name="SAPExceptionLevel7" xfId="286" xr:uid="{00000000-0005-0000-0000-000054010000}"/>
    <cellStyle name="SAPExceptionLevel8" xfId="287" xr:uid="{00000000-0005-0000-0000-000055010000}"/>
    <cellStyle name="SAPExceptionLevel9" xfId="288" xr:uid="{00000000-0005-0000-0000-000056010000}"/>
    <cellStyle name="SAPHierarchyCell0" xfId="289" xr:uid="{00000000-0005-0000-0000-000057010000}"/>
    <cellStyle name="SAPHierarchyCell1" xfId="290" xr:uid="{00000000-0005-0000-0000-000058010000}"/>
    <cellStyle name="SAPHierarchyCell2" xfId="291" xr:uid="{00000000-0005-0000-0000-000059010000}"/>
    <cellStyle name="SAPHierarchyCell3" xfId="292" xr:uid="{00000000-0005-0000-0000-00005A010000}"/>
    <cellStyle name="SAPHierarchyCell4" xfId="293" xr:uid="{00000000-0005-0000-0000-00005B010000}"/>
    <cellStyle name="SAPLockedDataCell" xfId="294" xr:uid="{00000000-0005-0000-0000-00005C010000}"/>
    <cellStyle name="SAPLockedDataTotalCell" xfId="295" xr:uid="{00000000-0005-0000-0000-00005D010000}"/>
    <cellStyle name="SAPMemberCell" xfId="296" xr:uid="{00000000-0005-0000-0000-00005E010000}"/>
    <cellStyle name="SAPMemberTotalCell" xfId="297" xr:uid="{00000000-0005-0000-0000-00005F010000}"/>
    <cellStyle name="SAPReadonlyDataCell" xfId="298" xr:uid="{00000000-0005-0000-0000-000060010000}"/>
    <cellStyle name="SAPReadonlyDataTotalCell" xfId="299" xr:uid="{00000000-0005-0000-0000-000061010000}"/>
    <cellStyle name="SEM-BPS-input-on" xfId="300" xr:uid="{00000000-0005-0000-0000-000062010000}"/>
    <cellStyle name="SEM-BPS-total" xfId="301" xr:uid="{00000000-0005-0000-0000-000063010000}"/>
    <cellStyle name="Style 1" xfId="302" xr:uid="{00000000-0005-0000-0000-000064010000}"/>
    <cellStyle name="Style 1 2" xfId="303" xr:uid="{00000000-0005-0000-0000-000065010000}"/>
    <cellStyle name="Style 1 3" xfId="304" xr:uid="{00000000-0005-0000-0000-000066010000}"/>
    <cellStyle name="Text Indent A" xfId="305" xr:uid="{00000000-0005-0000-0000-000067010000}"/>
    <cellStyle name="Text Indent B" xfId="306" xr:uid="{00000000-0005-0000-0000-000068010000}"/>
    <cellStyle name="Text Indent C" xfId="307" xr:uid="{00000000-0005-0000-0000-000069010000}"/>
    <cellStyle name="Texto de Aviso" xfId="308" xr:uid="{00000000-0005-0000-0000-00006A010000}"/>
    <cellStyle name="Texto Explicativo" xfId="309" xr:uid="{00000000-0005-0000-0000-00006B010000}"/>
    <cellStyle name="Title 2" xfId="367" xr:uid="{00000000-0005-0000-0000-00006C010000}"/>
    <cellStyle name="Título" xfId="310" xr:uid="{00000000-0005-0000-0000-00006D010000}"/>
    <cellStyle name="Título 1" xfId="311" xr:uid="{00000000-0005-0000-0000-00006E010000}"/>
    <cellStyle name="Título 2" xfId="312" xr:uid="{00000000-0005-0000-0000-00006F010000}"/>
    <cellStyle name="Título 3" xfId="313" xr:uid="{00000000-0005-0000-0000-000070010000}"/>
    <cellStyle name="Título 4" xfId="314" xr:uid="{00000000-0005-0000-0000-000071010000}"/>
    <cellStyle name="Total" xfId="335" builtinId="25" customBuiltin="1"/>
    <cellStyle name="Warning Text" xfId="332" builtinId="11" customBuiltin="1"/>
    <cellStyle name="쉼표_~4678501" xfId="315" xr:uid="{00000000-0005-0000-0000-000074010000}"/>
    <cellStyle name="표준_expenses roll" xfId="316" xr:uid="{00000000-0005-0000-0000-000075010000}"/>
    <cellStyle name="一般_200403 CN11 CPS" xfId="317" xr:uid="{00000000-0005-0000-0000-000076010000}"/>
    <cellStyle name="千分位_2004TMmodel" xfId="318" xr:uid="{00000000-0005-0000-0000-000077010000}"/>
    <cellStyle name="常规_china demo inventory_20050725" xfId="319" xr:uid="{00000000-0005-0000-0000-000078010000}"/>
    <cellStyle name="標準_Corporate Finance Reporting Package" xfId="320" xr:uid="{00000000-0005-0000-0000-000079010000}"/>
  </cellStyles>
  <dxfs count="54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numFmt numFmtId="12" formatCode="&quot;$&quot;#,##0.00_);[Red]\(&quot;$&quot;#,##0.00\)"/>
      <fill>
        <patternFill patternType="solid">
          <fgColor indexed="64"/>
          <bgColor theme="3" tint="-0.249977111117893"/>
        </patternFill>
      </fill>
      <alignment horizontal="left" vertical="top" textRotation="0" wrapText="1" relativeIndent="0" justifyLastLine="0" shrinkToFit="0" readingOrder="0"/>
      <border diagonalUp="0" diagonalDown="0" outline="0">
        <left/>
        <right style="medium">
          <color rgb="FFA6A6A6"/>
        </right>
        <top/>
        <bottom/>
      </border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3" tint="-0.249977111117893"/>
        </patternFill>
      </fill>
      <alignment horizontal="left" vertical="top" textRotation="0" wrapText="1" relativeIndent="0" justifyLastLine="0" shrinkToFit="0" readingOrder="0"/>
      <border diagonalUp="0" diagonalDown="0" outline="0">
        <left style="medium">
          <color rgb="FFA6A6A6"/>
        </left>
        <right style="medium">
          <color rgb="FFA6A6A6"/>
        </right>
        <top/>
        <bottom/>
      </border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</dxf>
    <dxf>
      <font>
        <b/>
        <strike val="0"/>
        <outline val="0"/>
        <shadow val="0"/>
        <u val="none"/>
        <vertAlign val="baseline"/>
        <sz val="10"/>
        <color rgb="FFFFFFFF"/>
        <name val="Calibri"/>
        <scheme val="none"/>
      </font>
      <fill>
        <patternFill patternType="solid">
          <fgColor rgb="FF000000"/>
          <bgColor rgb="FF17375D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none"/>
      </font>
      <fill>
        <patternFill patternType="none">
          <fgColor indexed="64"/>
          <bgColor indexed="65"/>
        </patternFill>
      </fill>
      <alignment horizontal="left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1"/>
        </patternFill>
      </fill>
      <alignment horizontal="left" vertical="center" textRotation="0" wrapText="0" relative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1"/>
        </patternFill>
      </fill>
      <alignment horizontal="left" vertical="center" textRotation="0" wrapText="0" relative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1"/>
        </patternFill>
      </fill>
      <alignment horizontal="left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none"/>
      </font>
      <alignment horizontal="left" textRotation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167" formatCode="&quot;$&quot;#,##0.00"/>
      <alignment horizontal="left" vertical="center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left" vertical="center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 style="thick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left" vertical="center" textRotation="0" wrapText="0" relativeIndent="0" justifyLastLine="0" shrinkToFit="0" readingOrder="0"/>
      <border diagonalUp="0" diagonalDown="0">
        <left style="thick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none"/>
      </font>
      <alignment horizontal="left" textRotation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numFmt numFmtId="12" formatCode="&quot;$&quot;#,##0.00_);[Red]\(&quot;$&quot;#,##0.00\)"/>
      <fill>
        <patternFill patternType="solid">
          <fgColor indexed="64"/>
          <bgColor theme="3" tint="-0.249977111117893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medium">
          <color rgb="FFA6A6A6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theme="3" tint="-0.249977111117893"/>
        </patternFill>
      </fill>
      <alignment horizontal="left" vertical="top" textRotation="0" wrapText="1" indent="0" justifyLastLine="0" shrinkToFit="0" readingOrder="0"/>
      <border diagonalUp="0" diagonalDown="0" outline="0">
        <left style="medium">
          <color rgb="FFA6A6A6"/>
        </left>
        <right style="medium">
          <color rgb="FFA6A6A6"/>
        </right>
        <top/>
        <bottom/>
      </border>
    </dxf>
    <dxf>
      <font>
        <b/>
        <strike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3" tint="-0.249977111117893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scheme val="none"/>
      </font>
      <fill>
        <patternFill patternType="solid">
          <fgColor rgb="FF000000"/>
          <bgColor rgb="FF17375D"/>
        </patternFill>
      </fill>
      <alignment horizontal="left" vertical="top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none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scheme val="none"/>
      </font>
      <fill>
        <patternFill patternType="solid">
          <fgColor rgb="FF000000"/>
          <bgColor rgb="FF17375D"/>
        </patternFill>
      </fill>
      <alignment horizontal="left" vertical="top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none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scheme val="none"/>
      </font>
      <fill>
        <patternFill patternType="solid">
          <fgColor rgb="FF000000"/>
          <bgColor rgb="FF17375D"/>
        </patternFill>
      </fill>
      <alignment horizontal="left" vertical="top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none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numFmt numFmtId="12" formatCode="&quot;$&quot;#,##0.00_);[Red]\(&quot;$&quot;#,##0.00\)"/>
      <fill>
        <patternFill patternType="solid">
          <fgColor indexed="64"/>
          <bgColor theme="3" tint="-0.249977111117893"/>
        </patternFill>
      </fill>
      <alignment horizontal="left" vertical="top" textRotation="0" wrapText="1" relativeIndent="0" justifyLastLine="0" shrinkToFit="0" readingOrder="0"/>
      <border diagonalUp="0" diagonalDown="0" outline="0">
        <left/>
        <right style="medium">
          <color rgb="FFA6A6A6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3" tint="-0.249977111117893"/>
        </patternFill>
      </fill>
      <alignment horizontal="left" vertical="top" textRotation="0" wrapText="1" relativeIndent="0" justifyLastLine="0" shrinkToFit="0" readingOrder="0"/>
      <border diagonalUp="0" diagonalDown="0" outline="0">
        <left style="medium">
          <color rgb="FFA6A6A6"/>
        </left>
        <right style="medium">
          <color rgb="FFA6A6A6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top" textRotation="0" wrapText="1" relativeIndent="0" justifyLastLine="0" shrinkToFit="0" readingOrder="0"/>
      <border diagonalUp="0" diagonalDown="0">
        <left style="medium">
          <color rgb="FFA6A6A6"/>
        </left>
        <right style="medium">
          <color rgb="FFA6A6A6"/>
        </right>
        <top/>
        <bottom style="medium">
          <color rgb="FFA6A6A6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0"/>
        <color rgb="FFFFFFFF"/>
        <name val="Calibri"/>
        <scheme val="none"/>
      </font>
      <fill>
        <patternFill patternType="solid">
          <fgColor rgb="FF000000"/>
          <bgColor rgb="FF17375D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none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numFmt numFmtId="12" formatCode="&quot;$&quot;#,##0.00_);[Red]\(&quot;$&quot;#,##0.00\)"/>
      <fill>
        <patternFill patternType="solid">
          <fgColor indexed="64"/>
          <bgColor theme="3" tint="-0.249977111117893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medium">
          <color rgb="FFA6A6A6"/>
        </right>
        <top/>
        <bottom/>
      </border>
    </dxf>
    <dxf>
      <font>
        <outline val="0"/>
        <shadow val="0"/>
        <vertAlign val="baseline"/>
        <sz val="10"/>
        <name val="Calibri"/>
        <family val="2"/>
        <scheme val="minor"/>
      </font>
      <numFmt numFmtId="12" formatCode="&quot;$&quot;#,##0.00_);[Red]\(&quot;$&quot;#,##0.00\)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theme="3" tint="-0.249977111117893"/>
        </patternFill>
      </fill>
      <alignment horizontal="left" vertical="top" textRotation="0" wrapText="1" indent="0" justifyLastLine="0" shrinkToFit="0" readingOrder="0"/>
      <border diagonalUp="0" diagonalDown="0" outline="0">
        <left style="medium">
          <color rgb="FFA6A6A6"/>
        </left>
        <right style="medium">
          <color rgb="FFA6A6A6"/>
        </right>
        <top/>
        <bottom/>
      </border>
    </dxf>
    <dxf>
      <font>
        <outline val="0"/>
        <shadow val="0"/>
        <vertAlign val="baseline"/>
        <sz val="10"/>
        <name val="Calibri"/>
        <family val="2"/>
        <scheme val="minor"/>
      </font>
    </dxf>
    <dxf>
      <font>
        <b/>
        <strike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theme="3" tint="-0.249977111117893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SG"/>
              <a:t>YTD [615150] - November 2016</a:t>
            </a:r>
          </a:p>
        </c:rich>
      </c:tx>
      <c:layout>
        <c:manualLayout>
          <c:xMode val="edge"/>
          <c:yMode val="edge"/>
          <c:x val="0.22774273058697841"/>
          <c:y val="1.384083044982807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096017525369579"/>
          <c:y val="0.19412945354150021"/>
          <c:w val="0.86016843367023565"/>
          <c:h val="0.57918280976119996"/>
        </c:manualLayout>
      </c:layout>
      <c:barChart>
        <c:barDir val="col"/>
        <c:grouping val="stacked"/>
        <c:varyColors val="0"/>
        <c:ser>
          <c:idx val="7"/>
          <c:order val="1"/>
          <c:tx>
            <c:strRef>
              <c:f>'Chart - WP21 615150'!$B$24</c:f>
              <c:strCache>
                <c:ptCount val="1"/>
                <c:pt idx="0">
                  <c:v>YTD - Tooling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1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F26B-4584-9435-E30B1C66C482}"/>
              </c:ext>
            </c:extLst>
          </c:dPt>
          <c:dPt>
            <c:idx val="2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F26B-4584-9435-E30B1C66C482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2-F26B-4584-9435-E30B1C66C482}"/>
              </c:ext>
            </c:extLst>
          </c:dPt>
          <c:dLbls>
            <c:dLbl>
              <c:idx val="0"/>
              <c:layout>
                <c:manualLayout>
                  <c:x val="-2.6246719160105212E-3"/>
                  <c:y val="4.152249134948099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26B-4584-9435-E30B1C66C48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26B-4584-9435-E30B1C66C48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26B-4584-9435-E30B1C66C48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26B-4584-9435-E30B1C66C482}"/>
                </c:ext>
              </c:extLst>
            </c:dLbl>
            <c:numFmt formatCode="_(\$* #,##0.0_);_(\$* \(#,##0.0\);_(\$* &quot;-&quot;?_);_(@_)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615150'!$C$18:$G$18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FY2016</c:v>
                </c:pt>
              </c:strCache>
            </c:strRef>
          </c:cat>
          <c:val>
            <c:numRef>
              <c:f>'Chart - WP21 615150'!$C$24:$G$24</c:f>
              <c:numCache>
                <c:formatCode>_("$"* #,##0_);_("$"* \(#,##0\);_("$"* "-"??_);_(@_)</c:formatCode>
                <c:ptCount val="5"/>
                <c:pt idx="0">
                  <c:v>26925.45</c:v>
                </c:pt>
                <c:pt idx="1">
                  <c:v>26925.45</c:v>
                </c:pt>
                <c:pt idx="2">
                  <c:v>26925.45</c:v>
                </c:pt>
                <c:pt idx="3">
                  <c:v>26925.45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26B-4584-9435-E30B1C66C482}"/>
            </c:ext>
          </c:extLst>
        </c:ser>
        <c:ser>
          <c:idx val="9"/>
          <c:order val="2"/>
          <c:tx>
            <c:strRef>
              <c:f>'Chart - WP21 615150'!$B$25</c:f>
              <c:strCache>
                <c:ptCount val="1"/>
                <c:pt idx="0">
                  <c:v>YTD - Tooling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2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F26B-4584-9435-E30B1C66C482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6-F26B-4584-9435-E30B1C66C482}"/>
              </c:ext>
            </c:extLst>
          </c:dPt>
          <c:dLbls>
            <c:dLbl>
              <c:idx val="1"/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26B-4584-9435-E30B1C66C48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615150'!$C$18:$G$18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FY2016</c:v>
                </c:pt>
              </c:strCache>
            </c:strRef>
          </c:cat>
          <c:val>
            <c:numRef>
              <c:f>'Chart - WP21 615150'!$C$25:$G$25</c:f>
              <c:numCache>
                <c:formatCode>_("$"* #,##0_);_("$"* \(#,##0\);_("$"* "-"??_);_(@_)</c:formatCode>
                <c:ptCount val="5"/>
                <c:pt idx="1">
                  <c:v>8281</c:v>
                </c:pt>
                <c:pt idx="2">
                  <c:v>8281</c:v>
                </c:pt>
                <c:pt idx="3">
                  <c:v>8281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26B-4584-9435-E30B1C66C482}"/>
            </c:ext>
          </c:extLst>
        </c:ser>
        <c:ser>
          <c:idx val="11"/>
          <c:order val="3"/>
          <c:tx>
            <c:strRef>
              <c:f>'Chart - WP21 615150'!$B$26</c:f>
              <c:strCache>
                <c:ptCount val="1"/>
                <c:pt idx="0">
                  <c:v>YTD - Tooling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3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9-F26B-4584-9435-E30B1C66C482}"/>
              </c:ext>
            </c:extLst>
          </c:dPt>
          <c:dLbls>
            <c:dLbl>
              <c:idx val="2"/>
              <c:layout>
                <c:manualLayout>
                  <c:x val="0"/>
                  <c:y val="3.2295271049596411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26B-4584-9435-E30B1C66C48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26B-4584-9435-E30B1C66C48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615150'!$C$18:$G$18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FY2016</c:v>
                </c:pt>
              </c:strCache>
            </c:strRef>
          </c:cat>
          <c:val>
            <c:numRef>
              <c:f>'Chart - WP21 615150'!$C$26:$G$26</c:f>
              <c:numCache>
                <c:formatCode>_("$"* #,##0_);_("$"* \(#,##0\);_("$"* "-"??_);_(@_)</c:formatCode>
                <c:ptCount val="5"/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26B-4584-9435-E30B1C66C482}"/>
            </c:ext>
          </c:extLst>
        </c:ser>
        <c:ser>
          <c:idx val="13"/>
          <c:order val="4"/>
          <c:tx>
            <c:strRef>
              <c:f>'Chart - WP21 615150'!$B$27</c:f>
              <c:strCache>
                <c:ptCount val="1"/>
                <c:pt idx="0">
                  <c:v>YTD - Tooling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615150'!$C$18:$G$18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FY2016</c:v>
                </c:pt>
              </c:strCache>
            </c:strRef>
          </c:cat>
          <c:val>
            <c:numRef>
              <c:f>'Chart - WP21 615150'!$C$27:$G$27</c:f>
              <c:numCache>
                <c:formatCode>_("$"* #,##0_);_("$"* \(#,##0\);_("$"* "-"??_);_(@_)</c:formatCode>
                <c:ptCount val="5"/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26B-4584-9435-E30B1C66C482}"/>
            </c:ext>
          </c:extLst>
        </c:ser>
        <c:ser>
          <c:idx val="15"/>
          <c:order val="5"/>
          <c:tx>
            <c:strRef>
              <c:f>'Chart - WP21 615150'!$B$28</c:f>
              <c:strCache>
                <c:ptCount val="1"/>
                <c:pt idx="0">
                  <c:v>YTD - Tooling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numFmt formatCode="_(\$* #,##0.0_);_(\$* \(#,##0.0\);_(\$* &quot;-&quot;?_);_(@_)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615150'!$C$18:$G$18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FY2016</c:v>
                </c:pt>
              </c:strCache>
            </c:strRef>
          </c:cat>
          <c:val>
            <c:numRef>
              <c:f>'Chart - WP21 615150'!$C$28:$G$28</c:f>
              <c:numCache>
                <c:formatCode>_("$"* #,##0_);_("$"* \(#,##0\);_("$"* "-"??_);_(@_)</c:formatCode>
                <c:ptCount val="5"/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26B-4584-9435-E30B1C66C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6976512"/>
        <c:axId val="171643648"/>
      </c:barChart>
      <c:lineChart>
        <c:grouping val="standard"/>
        <c:varyColors val="0"/>
        <c:ser>
          <c:idx val="3"/>
          <c:order val="0"/>
          <c:tx>
            <c:strRef>
              <c:f>'Chart - WP21 615150'!$B$20</c:f>
              <c:strCache>
                <c:ptCount val="1"/>
                <c:pt idx="0">
                  <c:v>Cumm Budget</c:v>
                </c:pt>
              </c:strCache>
            </c:strRef>
          </c:tx>
          <c:spPr>
            <a:ln w="19050" cap="flat" cmpd="sng" algn="ctr">
              <a:solidFill>
                <a:schemeClr val="accent2">
                  <a:shade val="50000"/>
                </a:schemeClr>
              </a:solidFill>
              <a:prstDash val="solid"/>
            </a:ln>
            <a:effectLst/>
          </c:spPr>
          <c:marker>
            <c:symbol val="circle"/>
            <c:size val="4"/>
            <c:spPr>
              <a:solidFill>
                <a:schemeClr val="accent2"/>
              </a:solidFill>
              <a:ln w="25400" cap="flat" cmpd="sng" algn="ctr">
                <a:solidFill>
                  <a:schemeClr val="accent2">
                    <a:shade val="50000"/>
                  </a:schemeClr>
                </a:solidFill>
                <a:prstDash val="solid"/>
              </a:ln>
              <a:effectLst/>
            </c:spPr>
          </c:marker>
          <c:dLbls>
            <c:dLbl>
              <c:idx val="1"/>
              <c:layout>
                <c:manualLayout>
                  <c:x val="-9.5721784776902893E-2"/>
                  <c:y val="0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26B-4584-9435-E30B1C66C482}"/>
                </c:ext>
              </c:extLst>
            </c:dLbl>
            <c:dLbl>
              <c:idx val="2"/>
              <c:layout>
                <c:manualLayout>
                  <c:x val="-0.10359580052493469"/>
                  <c:y val="0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26B-4584-9435-E30B1C66C482}"/>
                </c:ext>
              </c:extLst>
            </c:dLbl>
            <c:dLbl>
              <c:idx val="4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F26B-4584-9435-E30B1C66C482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FF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l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615150'!$C$18:$G$18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FY2016</c:v>
                </c:pt>
              </c:strCache>
            </c:strRef>
          </c:cat>
          <c:val>
            <c:numRef>
              <c:f>'Chart - WP21 615150'!$C$20:$G$20</c:f>
              <c:numCache>
                <c:formatCode>_("$"* #,##0_);_("$"* \(#,##0\);_("$"* "-"??_);_(@_)</c:formatCode>
                <c:ptCount val="5"/>
                <c:pt idx="0">
                  <c:v>21750</c:v>
                </c:pt>
                <c:pt idx="1">
                  <c:v>43500</c:v>
                </c:pt>
                <c:pt idx="2">
                  <c:v>65250</c:v>
                </c:pt>
                <c:pt idx="3">
                  <c:v>87000</c:v>
                </c:pt>
                <c:pt idx="4">
                  <c:v>87000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F26B-4584-9435-E30B1C66C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976512"/>
        <c:axId val="171643648"/>
      </c:lineChart>
      <c:catAx>
        <c:axId val="166976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1643648"/>
        <c:crosses val="autoZero"/>
        <c:auto val="1"/>
        <c:lblAlgn val="ctr"/>
        <c:lblOffset val="100"/>
        <c:noMultiLvlLbl val="0"/>
      </c:catAx>
      <c:valAx>
        <c:axId val="171643648"/>
        <c:scaling>
          <c:orientation val="minMax"/>
          <c:max val="100000"/>
        </c:scaling>
        <c:delete val="0"/>
        <c:axPos val="l"/>
        <c:majorGridlines/>
        <c:numFmt formatCode="_(&quot;$&quot;* #,##0_);_(&quot;$&quot;* \(#,##0\);_(&quot;$&quot;* &quot;-&quot;??_);_(@_)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6976512"/>
        <c:crosses val="autoZero"/>
        <c:crossBetween val="between"/>
        <c:majorUnit val="20000"/>
        <c:dispUnits>
          <c:builtInUnit val="thousands"/>
          <c:dispUnitsLbl>
            <c:layout>
              <c:manualLayout>
                <c:xMode val="edge"/>
                <c:yMode val="edge"/>
                <c:x val="0"/>
                <c:y val="9.7243640392701683E-2"/>
              </c:manualLayout>
            </c:layout>
            <c:txPr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</c:dispUnitsLbl>
        </c:dispUnits>
      </c:valAx>
      <c:spPr>
        <a:solidFill>
          <a:schemeClr val="accent1">
            <a:lumMod val="20000"/>
            <a:lumOff val="80000"/>
          </a:schemeClr>
        </a:solidFill>
      </c:spPr>
    </c:plotArea>
    <c:legend>
      <c:legendPos val="b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ayout>
        <c:manualLayout>
          <c:xMode val="edge"/>
          <c:yMode val="edge"/>
          <c:x val="0.2771823912821319"/>
          <c:y val="0.88472809220232895"/>
          <c:w val="0.43338462283338403"/>
          <c:h val="6.9164411116797886E-2"/>
        </c:manualLayout>
      </c:layout>
      <c:overlay val="0"/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SG"/>
              <a:t>YTD Project Expense - Nov 2017</a:t>
            </a:r>
          </a:p>
        </c:rich>
      </c:tx>
      <c:layout>
        <c:manualLayout>
          <c:xMode val="edge"/>
          <c:yMode val="edge"/>
          <c:x val="0.1883726518468099"/>
          <c:y val="1.384083044982807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096017525369579"/>
          <c:y val="0.19412945354150021"/>
          <c:w val="0.86016843367023565"/>
          <c:h val="0.57918280976119996"/>
        </c:manualLayout>
      </c:layout>
      <c:barChart>
        <c:barDir val="col"/>
        <c:grouping val="stacked"/>
        <c:varyColors val="0"/>
        <c:ser>
          <c:idx val="7"/>
          <c:order val="1"/>
          <c:tx>
            <c:strRef>
              <c:f>'Chart - WP21 615100'!$B$24</c:f>
              <c:strCache>
                <c:ptCount val="1"/>
                <c:pt idx="0">
                  <c:v>YTD - Project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1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E0DD-4EA0-8B64-7BD3CC5D203C}"/>
              </c:ext>
            </c:extLst>
          </c:dPt>
          <c:dPt>
            <c:idx val="2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E0DD-4EA0-8B64-7BD3CC5D203C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2-E0DD-4EA0-8B64-7BD3CC5D203C}"/>
              </c:ext>
            </c:extLst>
          </c:dPt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0DD-4EA0-8B64-7BD3CC5D203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0DD-4EA0-8B64-7BD3CC5D203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0DD-4EA0-8B64-7BD3CC5D203C}"/>
                </c:ext>
              </c:extLst>
            </c:dLbl>
            <c:numFmt formatCode="_(\$* #,##0.0_);_(\$* \(#,##0.0\);_(\$* &quot;-&quot;?_);_(@_)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615100'!$C$18:$G$18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FY2017</c:v>
                </c:pt>
              </c:strCache>
            </c:strRef>
          </c:cat>
          <c:val>
            <c:numRef>
              <c:f>'Chart - WP21 615100'!$C$24:$G$24</c:f>
              <c:numCache>
                <c:formatCode>_("$"* #,##0_);_("$"* \(#,##0\);_("$"* "-"??_);_(@_)</c:formatCode>
                <c:ptCount val="5"/>
                <c:pt idx="0">
                  <c:v>18541.55</c:v>
                </c:pt>
                <c:pt idx="1">
                  <c:v>18541.55</c:v>
                </c:pt>
                <c:pt idx="2">
                  <c:v>18541.55</c:v>
                </c:pt>
                <c:pt idx="3">
                  <c:v>18541.55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0DD-4EA0-8B64-7BD3CC5D203C}"/>
            </c:ext>
          </c:extLst>
        </c:ser>
        <c:ser>
          <c:idx val="9"/>
          <c:order val="2"/>
          <c:tx>
            <c:strRef>
              <c:f>'Chart - WP21 615100'!$B$25</c:f>
              <c:strCache>
                <c:ptCount val="1"/>
                <c:pt idx="0">
                  <c:v>YTD - Project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2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4-E0DD-4EA0-8B64-7BD3CC5D203C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E0DD-4EA0-8B64-7BD3CC5D203C}"/>
              </c:ext>
            </c:extLst>
          </c:dPt>
          <c:dLbls>
            <c:dLbl>
              <c:idx val="1"/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0DD-4EA0-8B64-7BD3CC5D203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615100'!$C$18:$G$18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FY2017</c:v>
                </c:pt>
              </c:strCache>
            </c:strRef>
          </c:cat>
          <c:val>
            <c:numRef>
              <c:f>'Chart - WP21 615100'!$C$25:$G$25</c:f>
              <c:numCache>
                <c:formatCode>_("$"* #,##0_);_("$"* \(#,##0\);_("$"* "-"??_);_(@_)</c:formatCode>
                <c:ptCount val="5"/>
                <c:pt idx="1">
                  <c:v>12389.84</c:v>
                </c:pt>
                <c:pt idx="2">
                  <c:v>12389.84</c:v>
                </c:pt>
                <c:pt idx="3">
                  <c:v>12389.84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0DD-4EA0-8B64-7BD3CC5D203C}"/>
            </c:ext>
          </c:extLst>
        </c:ser>
        <c:ser>
          <c:idx val="11"/>
          <c:order val="3"/>
          <c:tx>
            <c:strRef>
              <c:f>'Chart - WP21 615100'!$B$26</c:f>
              <c:strCache>
                <c:ptCount val="1"/>
                <c:pt idx="0">
                  <c:v>YTD - Project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3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8-E0DD-4EA0-8B64-7BD3CC5D203C}"/>
              </c:ext>
            </c:extLst>
          </c:dPt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0DD-4EA0-8B64-7BD3CC5D203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615100'!$C$18:$G$18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FY2017</c:v>
                </c:pt>
              </c:strCache>
            </c:strRef>
          </c:cat>
          <c:val>
            <c:numRef>
              <c:f>'Chart - WP21 615100'!$C$26:$G$26</c:f>
              <c:numCache>
                <c:formatCode>_("$"* #,##0_);_("$"* \(#,##0\);_("$"* "-"??_);_(@_)</c:formatCode>
                <c:ptCount val="5"/>
                <c:pt idx="2">
                  <c:v>21525.71</c:v>
                </c:pt>
                <c:pt idx="3">
                  <c:v>21525.71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0DD-4EA0-8B64-7BD3CC5D203C}"/>
            </c:ext>
          </c:extLst>
        </c:ser>
        <c:ser>
          <c:idx val="13"/>
          <c:order val="4"/>
          <c:tx>
            <c:strRef>
              <c:f>'Chart - WP21 615100'!$B$27</c:f>
              <c:strCache>
                <c:ptCount val="1"/>
                <c:pt idx="0">
                  <c:v>YTD - Project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615100'!$C$18:$G$18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FY2017</c:v>
                </c:pt>
              </c:strCache>
            </c:strRef>
          </c:cat>
          <c:val>
            <c:numRef>
              <c:f>'Chart - WP21 615100'!$C$27:$G$27</c:f>
              <c:numCache>
                <c:formatCode>_("$"* #,##0_);_("$"* \(#,##0\);_("$"* "-"??_);_(@_)</c:formatCode>
                <c:ptCount val="5"/>
                <c:pt idx="3">
                  <c:v>3214.65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0DD-4EA0-8B64-7BD3CC5D203C}"/>
            </c:ext>
          </c:extLst>
        </c:ser>
        <c:ser>
          <c:idx val="15"/>
          <c:order val="5"/>
          <c:tx>
            <c:strRef>
              <c:f>'Chart - WP21 615100'!$B$28</c:f>
              <c:strCache>
                <c:ptCount val="1"/>
                <c:pt idx="0">
                  <c:v>YTD - Project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numFmt formatCode="_(\$* #,##0.0_);_(\$* \(#,##0.0\);_(\$* &quot;-&quot;?_);_(@_)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615100'!$C$18:$G$18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FY2017</c:v>
                </c:pt>
              </c:strCache>
            </c:strRef>
          </c:cat>
          <c:val>
            <c:numRef>
              <c:f>'Chart - WP21 615100'!$C$28:$G$28</c:f>
              <c:numCache>
                <c:formatCode>_("$"* #,##0_);_("$"* \(#,##0\);_("$"* "-"??_);_(@_)</c:formatCode>
                <c:ptCount val="5"/>
                <c:pt idx="4">
                  <c:v>55671.75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0DD-4EA0-8B64-7BD3CC5D20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3014400"/>
        <c:axId val="173036672"/>
      </c:barChart>
      <c:lineChart>
        <c:grouping val="standard"/>
        <c:varyColors val="0"/>
        <c:ser>
          <c:idx val="3"/>
          <c:order val="0"/>
          <c:tx>
            <c:strRef>
              <c:f>'Chart - WP21 615100'!$B$20</c:f>
              <c:strCache>
                <c:ptCount val="1"/>
                <c:pt idx="0">
                  <c:v>Cumm Budget</c:v>
                </c:pt>
              </c:strCache>
            </c:strRef>
          </c:tx>
          <c:spPr>
            <a:ln w="25400" cap="flat" cmpd="sng" algn="ctr">
              <a:solidFill>
                <a:schemeClr val="accent2">
                  <a:shade val="50000"/>
                </a:schemeClr>
              </a:solidFill>
              <a:prstDash val="solid"/>
            </a:ln>
            <a:effectLst/>
          </c:spPr>
          <c:marker>
            <c:spPr>
              <a:solidFill>
                <a:schemeClr val="accent2"/>
              </a:solidFill>
              <a:ln w="25400" cap="flat" cmpd="sng" algn="ctr">
                <a:solidFill>
                  <a:schemeClr val="accent2">
                    <a:shade val="50000"/>
                  </a:schemeClr>
                </a:solidFill>
                <a:prstDash val="solid"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615100'!$C$18:$G$18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FY2017</c:v>
                </c:pt>
              </c:strCache>
            </c:strRef>
          </c:cat>
          <c:val>
            <c:numRef>
              <c:f>'Chart - WP21 615100'!$C$20:$G$20</c:f>
              <c:numCache>
                <c:formatCode>_("$"* #,##0_);_("$"* \(#,##0\);_("$"* "-"??_);_(@_)</c:formatCode>
                <c:ptCount val="5"/>
                <c:pt idx="0">
                  <c:v>10899.5</c:v>
                </c:pt>
                <c:pt idx="1">
                  <c:v>21799</c:v>
                </c:pt>
                <c:pt idx="2">
                  <c:v>32698.5</c:v>
                </c:pt>
                <c:pt idx="3">
                  <c:v>43598</c:v>
                </c:pt>
                <c:pt idx="4">
                  <c:v>43598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0DD-4EA0-8B64-7BD3CC5D20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3014400"/>
        <c:axId val="173036672"/>
      </c:lineChart>
      <c:catAx>
        <c:axId val="173014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3036672"/>
        <c:crosses val="autoZero"/>
        <c:auto val="1"/>
        <c:lblAlgn val="ctr"/>
        <c:lblOffset val="100"/>
        <c:noMultiLvlLbl val="0"/>
      </c:catAx>
      <c:valAx>
        <c:axId val="173036672"/>
        <c:scaling>
          <c:orientation val="minMax"/>
        </c:scaling>
        <c:delete val="0"/>
        <c:axPos val="l"/>
        <c:majorGridlines/>
        <c:numFmt formatCode="_(&quot;$&quot;* #,##0_);_(&quot;$&quot;* \(#,##0\);_(&quot;$&quot;* &quot;-&quot;??_);_(@_)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3014400"/>
        <c:crosses val="autoZero"/>
        <c:crossBetween val="between"/>
        <c:majorUnit val="10000"/>
        <c:dispUnits>
          <c:builtInUnit val="thousands"/>
          <c:dispUnitsLbl>
            <c:layout>
              <c:manualLayout>
                <c:xMode val="edge"/>
                <c:yMode val="edge"/>
                <c:x val="0"/>
                <c:y val="9.7243640392701683E-2"/>
              </c:manualLayout>
            </c:layout>
            <c:txPr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</c:dispUnitsLbl>
        </c:dispUnits>
      </c:valAx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28024518013606453"/>
          <c:y val="0.88472809220232895"/>
          <c:w val="0.42879043955245238"/>
          <c:h val="6.9164411116797886E-2"/>
        </c:manualLayout>
      </c:layout>
      <c:overlay val="0"/>
      <c:txPr>
        <a:bodyPr/>
        <a:lstStyle/>
        <a:p>
          <a:pPr>
            <a:defRPr sz="59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99060</xdr:colOff>
      <xdr:row>0</xdr:row>
      <xdr:rowOff>175260</xdr:rowOff>
    </xdr:from>
    <xdr:to>
      <xdr:col>6</xdr:col>
      <xdr:colOff>579120</xdr:colOff>
      <xdr:row>15</xdr:row>
      <xdr:rowOff>60960</xdr:rowOff>
    </xdr:to>
    <xdr:graphicFrame macro="">
      <xdr:nvGraphicFramePr>
        <xdr:cNvPr id="79738" name="Chart 1">
          <a:extLst>
            <a:ext uri="{FF2B5EF4-FFF2-40B4-BE49-F238E27FC236}">
              <a16:creationId xmlns:a16="http://schemas.microsoft.com/office/drawing/2014/main" id="{00000000-0008-0000-0800-00007A370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99060</xdr:colOff>
      <xdr:row>0</xdr:row>
      <xdr:rowOff>175260</xdr:rowOff>
    </xdr:from>
    <xdr:to>
      <xdr:col>6</xdr:col>
      <xdr:colOff>579120</xdr:colOff>
      <xdr:row>15</xdr:row>
      <xdr:rowOff>60960</xdr:rowOff>
    </xdr:to>
    <xdr:graphicFrame macro="">
      <xdr:nvGraphicFramePr>
        <xdr:cNvPr id="3994" name="Chart 1">
          <a:extLst>
            <a:ext uri="{FF2B5EF4-FFF2-40B4-BE49-F238E27FC236}">
              <a16:creationId xmlns:a16="http://schemas.microsoft.com/office/drawing/2014/main" id="{00000000-0008-0000-0900-00009A0F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A4993E-762C-4D75-BD22-06897BC2368A}" name="Table22" displayName="Table22" ref="L7:M18" totalsRowCount="1" headerRowDxfId="53" dataDxfId="52" totalsRowDxfId="51">
  <autoFilter ref="L7:M17" xr:uid="{0F808932-CB32-48D5-882F-CFEAB1A609D2}"/>
  <tableColumns count="2">
    <tableColumn id="1" xr3:uid="{9D6485A9-0B30-4191-857F-E497662BEB5C}" name="Spend Breakdown" totalsRowLabel="Total" dataDxfId="50" totalsRowDxfId="49"/>
    <tableColumn id="2" xr3:uid="{7D010954-4DA5-41F7-8F88-D79DCE8DE80F}" name="USD" totalsRowFunction="sum" dataDxfId="48" totalsRowDxfId="47">
      <calculatedColumnFormula>SUMIF($H$8:$H$57,K8,$F$8:$F$57)</calculatedColumnFormula>
    </tableColumn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4" xr:uid="{00000000-000C-0000-FFFF-FFFF00000000}" name="Table2695" displayName="Table2695" ref="L7:P18" totalsRowCount="1" headerRowDxfId="46" dataDxfId="45" totalsRowDxfId="44">
  <autoFilter ref="L7:P17" xr:uid="{00000000-0009-0000-0100-0000B6020000}"/>
  <tableColumns count="5">
    <tableColumn id="1" xr3:uid="{00000000-0010-0000-0000-000001000000}" name="Spend Breakdown" dataDxfId="43" totalsRowDxfId="42"/>
    <tableColumn id="2" xr3:uid="{00000000-0010-0000-0000-000002000000}" name="USD" totalsRowDxfId="41"/>
    <tableColumn id="3" xr3:uid="{00000000-0010-0000-0000-000003000000}" name="Grouping" dataDxfId="40" totalsRowDxfId="39"/>
    <tableColumn id="4" xr3:uid="{00000000-0010-0000-0000-000004000000}" name="Spend breakdown2" dataDxfId="38" totalsRowDxfId="37"/>
    <tableColumn id="5" xr3:uid="{00000000-0010-0000-0000-000005000000}" name="USD2" dataDxfId="36" totalsRowDxfId="35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L7:M19" totalsRowCount="1" headerRowDxfId="34" dataDxfId="33" totalsRowDxfId="32">
  <autoFilter ref="L7:M18" xr:uid="{00000000-0009-0000-0100-000002000000}"/>
  <tableColumns count="2">
    <tableColumn id="1" xr3:uid="{00000000-0010-0000-0100-000001000000}" name="Spend Breakdown" totalsRowLabel="Total" totalsRowDxfId="31"/>
    <tableColumn id="2" xr3:uid="{00000000-0010-0000-0100-000002000000}" name="USD" totalsRowFunction="sum" totalsRowDxfId="30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00000000-000C-0000-FFFF-FFFF02000000}" name="Table2459" displayName="Table2459" ref="N6:R20" totalsRowCount="1" headerRowDxfId="29" dataDxfId="27" headerRowBorderDxfId="28" tableBorderDxfId="26" totalsRowBorderDxfId="25">
  <autoFilter ref="N6:R19" xr:uid="{00000000-0009-0000-0100-00003A000000}"/>
  <tableColumns count="5">
    <tableColumn id="1" xr3:uid="{00000000-0010-0000-0200-000001000000}" name="Spend Breakdown" totalsRowLabel="Subtotal" dataDxfId="24" totalsRowDxfId="23"/>
    <tableColumn id="2" xr3:uid="{00000000-0010-0000-0200-000002000000}" name="USD" totalsRowFunction="sum" totalsRowDxfId="22"/>
    <tableColumn id="3" xr3:uid="{00000000-0010-0000-0200-000003000000}" name="Grouping" dataDxfId="21" totalsRowDxfId="20"/>
    <tableColumn id="4" xr3:uid="{00000000-0010-0000-0200-000004000000}" name="Spend breakdown2" dataDxfId="19" totalsRowDxfId="18"/>
    <tableColumn id="5" xr3:uid="{00000000-0010-0000-0200-000005000000}" name="USD2" dataDxfId="17" totalsRowDxfId="16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00000000-000C-0000-FFFF-FFFF03000000}" name="Table245966" displayName="Table245966" ref="J18:K28" totalsRowCount="1" headerRowDxfId="15" dataDxfId="13" totalsRowDxfId="11" headerRowBorderDxfId="14" tableBorderDxfId="12" totalsRowBorderDxfId="10">
  <autoFilter ref="J18:K27" xr:uid="{00000000-0009-0000-0100-000041000000}"/>
  <tableColumns count="2">
    <tableColumn id="1" xr3:uid="{00000000-0010-0000-0300-000001000000}" name="Spend Breakdown (2016)" totalsRowLabel="Spend Breakdown (2015)" totalsRowDxfId="9"/>
    <tableColumn id="2" xr3:uid="{00000000-0010-0000-0300-000002000000}" name="USD" totalsRowLabel="USD" totalsRowDxfId="8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able225" displayName="Table225" ref="J18:K29" totalsRowCount="1" headerRowDxfId="7" dataDxfId="6" totalsRowDxfId="5">
  <autoFilter ref="J18:K28" xr:uid="{00000000-0009-0000-0100-000004000000}"/>
  <sortState xmlns:xlrd2="http://schemas.microsoft.com/office/spreadsheetml/2017/richdata2" ref="J19:K23">
    <sortCondition sortBy="fontColor" ref="J25" dxfId="4"/>
  </sortState>
  <tableColumns count="2">
    <tableColumn id="1" xr3:uid="{00000000-0010-0000-0400-000001000000}" name="Spend Breakdown" totalsRowLabel="Total" dataDxfId="3" totalsRowDxfId="2"/>
    <tableColumn id="2" xr3:uid="{00000000-0010-0000-0400-000002000000}" name="USD" totalsRowFunction="sum" dataDxfId="1" totalsRowDxfId="0">
      <calculatedColumnFormula>'WP21 615100'!M8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Relationship Id="rId5" Type="http://schemas.openxmlformats.org/officeDocument/2006/relationships/comments" Target="../comments5.xml"/><Relationship Id="rId4" Type="http://schemas.openxmlformats.org/officeDocument/2006/relationships/table" Target="../tables/table5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Relationship Id="rId4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F9D92-874D-48DF-B993-F741D22A6364}">
  <dimension ref="A1:G16"/>
  <sheetViews>
    <sheetView workbookViewId="0">
      <selection activeCell="A16" sqref="A16:F16"/>
    </sheetView>
  </sheetViews>
  <sheetFormatPr defaultRowHeight="14.4"/>
  <cols>
    <col min="1" max="1" width="10.109375" bestFit="1" customWidth="1"/>
    <col min="2" max="2" width="11.44140625" bestFit="1" customWidth="1"/>
    <col min="4" max="4" width="7.44140625" bestFit="1" customWidth="1"/>
    <col min="5" max="5" width="12.6640625" customWidth="1"/>
    <col min="6" max="6" width="49.6640625" bestFit="1" customWidth="1"/>
    <col min="7" max="7" width="12.109375" style="95" bestFit="1" customWidth="1"/>
  </cols>
  <sheetData>
    <row r="1" spans="1:7" s="95" customFormat="1">
      <c r="A1" s="95" t="s">
        <v>243</v>
      </c>
    </row>
    <row r="2" spans="1:7" s="95" customFormat="1"/>
    <row r="3" spans="1:7" ht="27.6">
      <c r="A3" s="21" t="s">
        <v>38</v>
      </c>
      <c r="B3" s="21" t="s">
        <v>0</v>
      </c>
      <c r="C3" s="21" t="s">
        <v>6</v>
      </c>
      <c r="D3" s="22" t="s">
        <v>1</v>
      </c>
      <c r="E3" s="42" t="s">
        <v>39</v>
      </c>
      <c r="F3" s="23" t="s">
        <v>2</v>
      </c>
      <c r="G3" s="23" t="s">
        <v>241</v>
      </c>
    </row>
    <row r="4" spans="1:7">
      <c r="A4" s="275">
        <v>43892</v>
      </c>
      <c r="B4" s="275" t="s">
        <v>213</v>
      </c>
      <c r="C4" s="274" t="s">
        <v>74</v>
      </c>
      <c r="D4" s="142" t="s">
        <v>89</v>
      </c>
      <c r="E4" s="97">
        <v>4305.2700000000004</v>
      </c>
      <c r="F4" s="143" t="s">
        <v>214</v>
      </c>
      <c r="G4" s="143" t="s">
        <v>242</v>
      </c>
    </row>
    <row r="5" spans="1:7">
      <c r="A5" s="275">
        <v>43914</v>
      </c>
      <c r="B5" s="275" t="s">
        <v>239</v>
      </c>
      <c r="C5" s="274" t="s">
        <v>74</v>
      </c>
      <c r="D5" s="142" t="s">
        <v>91</v>
      </c>
      <c r="E5" s="97">
        <v>10548.29</v>
      </c>
      <c r="F5" s="143" t="s">
        <v>240</v>
      </c>
      <c r="G5" s="143" t="s">
        <v>242</v>
      </c>
    </row>
    <row r="6" spans="1:7">
      <c r="A6" s="277">
        <v>43914</v>
      </c>
      <c r="B6" s="277" t="s">
        <v>244</v>
      </c>
      <c r="C6" s="276" t="s">
        <v>92</v>
      </c>
      <c r="D6" s="142" t="s">
        <v>245</v>
      </c>
      <c r="E6" s="97">
        <v>22815</v>
      </c>
      <c r="F6" s="143" t="s">
        <v>246</v>
      </c>
      <c r="G6" s="143" t="s">
        <v>82</v>
      </c>
    </row>
    <row r="7" spans="1:7">
      <c r="A7" s="279">
        <v>43914</v>
      </c>
      <c r="B7" s="279" t="s">
        <v>247</v>
      </c>
      <c r="C7" s="278" t="s">
        <v>92</v>
      </c>
      <c r="D7" s="142" t="s">
        <v>77</v>
      </c>
      <c r="E7" s="97">
        <v>464.9</v>
      </c>
      <c r="F7" s="143" t="s">
        <v>248</v>
      </c>
      <c r="G7" s="143" t="s">
        <v>249</v>
      </c>
    </row>
    <row r="8" spans="1:7">
      <c r="A8" s="283">
        <v>43915</v>
      </c>
      <c r="B8" s="283" t="s">
        <v>255</v>
      </c>
      <c r="C8" s="282" t="s">
        <v>92</v>
      </c>
      <c r="D8" s="142" t="s">
        <v>84</v>
      </c>
      <c r="E8" s="97">
        <v>57865.229469430582</v>
      </c>
      <c r="F8" s="143" t="s">
        <v>281</v>
      </c>
      <c r="G8" s="143" t="s">
        <v>82</v>
      </c>
    </row>
    <row r="9" spans="1:7" s="95" customFormat="1">
      <c r="A9" s="297">
        <v>43915</v>
      </c>
      <c r="B9" s="297" t="s">
        <v>255</v>
      </c>
      <c r="C9" s="296" t="s">
        <v>92</v>
      </c>
      <c r="D9" s="142" t="s">
        <v>84</v>
      </c>
      <c r="E9" s="97">
        <v>193.5</v>
      </c>
      <c r="F9" s="143" t="s">
        <v>282</v>
      </c>
      <c r="G9" s="143" t="s">
        <v>242</v>
      </c>
    </row>
    <row r="10" spans="1:7">
      <c r="A10" s="285">
        <v>43915</v>
      </c>
      <c r="B10" s="285" t="s">
        <v>256</v>
      </c>
      <c r="C10" s="284" t="s">
        <v>105</v>
      </c>
      <c r="D10" s="142" t="s">
        <v>91</v>
      </c>
      <c r="E10" s="97">
        <v>3376.36</v>
      </c>
      <c r="F10" s="143" t="s">
        <v>257</v>
      </c>
      <c r="G10" s="143" t="s">
        <v>258</v>
      </c>
    </row>
    <row r="11" spans="1:7">
      <c r="A11" s="297">
        <v>43922</v>
      </c>
      <c r="B11" s="297" t="s">
        <v>280</v>
      </c>
      <c r="C11" s="296" t="s">
        <v>92</v>
      </c>
      <c r="D11" s="142" t="s">
        <v>89</v>
      </c>
      <c r="E11" s="97">
        <v>3537.5</v>
      </c>
      <c r="F11" s="143" t="s">
        <v>283</v>
      </c>
      <c r="G11" s="143" t="s">
        <v>242</v>
      </c>
    </row>
    <row r="12" spans="1:7">
      <c r="A12" s="349">
        <v>43934</v>
      </c>
      <c r="B12" s="340" t="s">
        <v>296</v>
      </c>
      <c r="C12" s="339" t="s">
        <v>105</v>
      </c>
      <c r="D12" s="142" t="s">
        <v>91</v>
      </c>
      <c r="E12" s="97">
        <v>4061.412419466883</v>
      </c>
      <c r="F12" s="143" t="s">
        <v>297</v>
      </c>
      <c r="G12" s="143" t="s">
        <v>258</v>
      </c>
    </row>
    <row r="13" spans="1:7">
      <c r="A13" s="349">
        <v>43936</v>
      </c>
      <c r="B13" s="347" t="s">
        <v>301</v>
      </c>
      <c r="C13" s="346" t="s">
        <v>105</v>
      </c>
      <c r="D13" s="142" t="s">
        <v>91</v>
      </c>
      <c r="E13" s="97">
        <v>2760.64</v>
      </c>
      <c r="F13" s="143" t="s">
        <v>302</v>
      </c>
      <c r="G13" s="143" t="s">
        <v>258</v>
      </c>
    </row>
    <row r="14" spans="1:7" ht="27.6">
      <c r="A14" s="349">
        <v>43937</v>
      </c>
      <c r="B14" s="349" t="s">
        <v>306</v>
      </c>
      <c r="C14" s="348" t="s">
        <v>92</v>
      </c>
      <c r="D14" s="142" t="s">
        <v>307</v>
      </c>
      <c r="E14" s="97">
        <v>2600</v>
      </c>
      <c r="F14" s="143" t="s">
        <v>308</v>
      </c>
      <c r="G14" s="143" t="s">
        <v>242</v>
      </c>
    </row>
    <row r="15" spans="1:7">
      <c r="A15" s="351">
        <v>43942</v>
      </c>
      <c r="B15" s="351" t="s">
        <v>309</v>
      </c>
      <c r="C15" s="350" t="s">
        <v>74</v>
      </c>
      <c r="D15" s="142" t="s">
        <v>84</v>
      </c>
      <c r="E15" s="97">
        <v>10168.370000000001</v>
      </c>
      <c r="F15" s="143" t="s">
        <v>310</v>
      </c>
      <c r="G15" s="143" t="s">
        <v>242</v>
      </c>
    </row>
    <row r="16" spans="1:7" ht="41.4">
      <c r="A16" s="354">
        <v>43943</v>
      </c>
      <c r="B16" s="354" t="s">
        <v>316</v>
      </c>
      <c r="C16" s="353" t="s">
        <v>92</v>
      </c>
      <c r="D16" s="142" t="s">
        <v>89</v>
      </c>
      <c r="E16" s="97">
        <v>5550</v>
      </c>
      <c r="F16" s="143" t="s">
        <v>317</v>
      </c>
      <c r="G16" s="143" t="s">
        <v>242</v>
      </c>
    </row>
  </sheetData>
  <phoneticPr fontId="9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EDC43-5C75-4AF7-9CB6-CD84759871F9}">
  <sheetPr>
    <tabColor rgb="FF0070C0"/>
  </sheetPr>
  <dimension ref="A1:M62"/>
  <sheetViews>
    <sheetView workbookViewId="0">
      <pane xSplit="6" ySplit="7" topLeftCell="G11" activePane="bottomRight" state="frozen"/>
      <selection pane="topRight" activeCell="G1" sqref="G1"/>
      <selection pane="bottomLeft" activeCell="A8" sqref="A8"/>
      <selection pane="bottomRight" activeCell="I8" sqref="I8"/>
    </sheetView>
  </sheetViews>
  <sheetFormatPr defaultColWidth="9.109375" defaultRowHeight="13.8"/>
  <cols>
    <col min="1" max="1" width="4.44140625" style="100" customWidth="1"/>
    <col min="2" max="2" width="11.44140625" style="100" bestFit="1" customWidth="1"/>
    <col min="3" max="3" width="20.5546875" style="100" bestFit="1" customWidth="1"/>
    <col min="4" max="4" width="12.44140625" style="100" bestFit="1" customWidth="1"/>
    <col min="5" max="5" width="21.109375" style="101" customWidth="1"/>
    <col min="6" max="6" width="14.5546875" style="100" bestFit="1" customWidth="1"/>
    <col min="7" max="7" width="52.88671875" style="14" customWidth="1"/>
    <col min="8" max="8" width="10.44140625" style="100" bestFit="1" customWidth="1"/>
    <col min="9" max="9" width="9.33203125" style="100" customWidth="1"/>
    <col min="10" max="10" width="35.109375" style="100" bestFit="1" customWidth="1"/>
    <col min="11" max="11" width="8.109375" style="102" customWidth="1"/>
    <col min="12" max="12" width="26.88671875" style="101" bestFit="1" customWidth="1"/>
    <col min="13" max="13" width="12.5546875" style="101" customWidth="1"/>
    <col min="14" max="16384" width="9.109375" style="101"/>
  </cols>
  <sheetData>
    <row r="1" spans="1:13">
      <c r="A1" s="11" t="s">
        <v>196</v>
      </c>
      <c r="B1" s="11"/>
      <c r="E1" s="45" t="s">
        <v>72</v>
      </c>
      <c r="F1" s="21" t="s">
        <v>74</v>
      </c>
    </row>
    <row r="2" spans="1:13" ht="14.4" thickBot="1">
      <c r="A2" s="11"/>
      <c r="B2" s="11"/>
      <c r="E2" s="102" t="s">
        <v>9</v>
      </c>
      <c r="F2" s="18">
        <v>61000</v>
      </c>
      <c r="G2" s="16"/>
    </row>
    <row r="3" spans="1:13" ht="14.4" thickBot="1">
      <c r="A3" s="11"/>
      <c r="B3" s="11"/>
      <c r="E3" s="102" t="s">
        <v>132</v>
      </c>
      <c r="F3" s="41">
        <f>SUM(F10:F57)</f>
        <v>38171.68</v>
      </c>
      <c r="G3" s="16"/>
    </row>
    <row r="4" spans="1:13">
      <c r="A4" s="11"/>
      <c r="B4" s="211"/>
      <c r="C4" s="49" t="s">
        <v>137</v>
      </c>
      <c r="D4" s="212">
        <f>F61+F62-1655-863.7</f>
        <v>24321.599999999999</v>
      </c>
      <c r="E4" s="183" t="s">
        <v>134</v>
      </c>
      <c r="F4" s="185">
        <f>D5+F8+F9</f>
        <v>17602.66</v>
      </c>
      <c r="G4" s="16" t="s">
        <v>279</v>
      </c>
    </row>
    <row r="5" spans="1:13">
      <c r="B5" s="11"/>
      <c r="C5" s="49" t="s">
        <v>195</v>
      </c>
      <c r="D5" s="212">
        <f>D4*0.7</f>
        <v>17025.12</v>
      </c>
      <c r="E5" s="183" t="s">
        <v>101</v>
      </c>
      <c r="F5" s="185">
        <f>F2-F3-F4</f>
        <v>5225.66</v>
      </c>
      <c r="G5" s="16"/>
      <c r="L5" s="101" t="s">
        <v>36</v>
      </c>
    </row>
    <row r="6" spans="1:13">
      <c r="C6" s="102"/>
      <c r="D6" s="173"/>
      <c r="F6" s="101"/>
      <c r="L6" s="101" t="s">
        <v>37</v>
      </c>
    </row>
    <row r="7" spans="1:13" s="25" customFormat="1" ht="28.2" thickBot="1">
      <c r="A7" s="21" t="s">
        <v>5</v>
      </c>
      <c r="B7" s="21" t="s">
        <v>38</v>
      </c>
      <c r="C7" s="21" t="s">
        <v>0</v>
      </c>
      <c r="D7" s="21" t="s">
        <v>6</v>
      </c>
      <c r="E7" s="22" t="s">
        <v>1</v>
      </c>
      <c r="F7" s="42" t="s">
        <v>39</v>
      </c>
      <c r="G7" s="23" t="s">
        <v>2</v>
      </c>
      <c r="H7" s="42" t="s">
        <v>11</v>
      </c>
      <c r="I7" s="42" t="s">
        <v>63</v>
      </c>
      <c r="J7" s="42" t="s">
        <v>4</v>
      </c>
      <c r="K7" s="45"/>
      <c r="L7" s="24" t="s">
        <v>14</v>
      </c>
      <c r="M7" s="24" t="s">
        <v>15</v>
      </c>
    </row>
    <row r="8" spans="1:13" ht="14.4" thickBot="1">
      <c r="A8" s="246">
        <v>1</v>
      </c>
      <c r="B8" s="68">
        <v>43816</v>
      </c>
      <c r="C8" s="253" t="s">
        <v>115</v>
      </c>
      <c r="D8" s="253" t="s">
        <v>74</v>
      </c>
      <c r="E8" s="142" t="s">
        <v>116</v>
      </c>
      <c r="F8" s="97">
        <v>577.54</v>
      </c>
      <c r="G8" s="143" t="s">
        <v>117</v>
      </c>
      <c r="H8" s="253">
        <v>8</v>
      </c>
      <c r="I8" s="157">
        <v>43862</v>
      </c>
      <c r="J8" s="253"/>
      <c r="K8" s="74">
        <v>1</v>
      </c>
      <c r="L8" s="32" t="s">
        <v>31</v>
      </c>
      <c r="M8" s="33">
        <f t="shared" ref="M8:M17" si="0">SUMIF($H$8:$H$57,K8,$F$8:$F$57)</f>
        <v>3950</v>
      </c>
    </row>
    <row r="9" spans="1:13" ht="14.4" thickBot="1">
      <c r="A9" s="246">
        <v>2</v>
      </c>
      <c r="B9" s="232">
        <v>43833</v>
      </c>
      <c r="C9" s="256" t="s">
        <v>131</v>
      </c>
      <c r="D9" s="256" t="s">
        <v>74</v>
      </c>
      <c r="E9" s="233" t="s">
        <v>84</v>
      </c>
      <c r="F9" s="193"/>
      <c r="G9" s="234" t="s">
        <v>112</v>
      </c>
      <c r="H9" s="256" t="s">
        <v>82</v>
      </c>
      <c r="I9" s="157"/>
      <c r="J9" s="255" t="s">
        <v>178</v>
      </c>
      <c r="K9" s="74">
        <v>2</v>
      </c>
      <c r="L9" s="36" t="s">
        <v>35</v>
      </c>
      <c r="M9" s="33">
        <f t="shared" si="0"/>
        <v>6306.25</v>
      </c>
    </row>
    <row r="10" spans="1:13" s="37" customFormat="1" ht="14.4" thickBot="1">
      <c r="A10" s="246">
        <v>3</v>
      </c>
      <c r="B10" s="254">
        <v>43843</v>
      </c>
      <c r="C10" s="254" t="s">
        <v>162</v>
      </c>
      <c r="D10" s="253" t="s">
        <v>90</v>
      </c>
      <c r="E10" s="142" t="s">
        <v>163</v>
      </c>
      <c r="F10" s="97">
        <v>100</v>
      </c>
      <c r="G10" s="143" t="s">
        <v>164</v>
      </c>
      <c r="H10" s="253">
        <v>8</v>
      </c>
      <c r="I10" s="157">
        <v>43862</v>
      </c>
      <c r="J10" s="255"/>
      <c r="K10" s="74">
        <v>3</v>
      </c>
      <c r="L10" s="36" t="s">
        <v>33</v>
      </c>
      <c r="M10" s="33">
        <f t="shared" si="0"/>
        <v>2600</v>
      </c>
    </row>
    <row r="11" spans="1:13" ht="14.4" thickBot="1">
      <c r="A11" s="246">
        <v>4</v>
      </c>
      <c r="B11" s="249">
        <v>43853</v>
      </c>
      <c r="C11" s="249" t="s">
        <v>275</v>
      </c>
      <c r="D11" s="294" t="s">
        <v>90</v>
      </c>
      <c r="E11" s="142" t="s">
        <v>276</v>
      </c>
      <c r="F11" s="97">
        <v>150</v>
      </c>
      <c r="G11" s="143" t="s">
        <v>277</v>
      </c>
      <c r="H11" s="246">
        <v>2</v>
      </c>
      <c r="I11" s="157">
        <v>43891</v>
      </c>
      <c r="J11" s="245"/>
      <c r="K11" s="74">
        <v>4</v>
      </c>
      <c r="L11" s="36" t="s">
        <v>194</v>
      </c>
      <c r="M11" s="33">
        <f t="shared" si="0"/>
        <v>20716.660000000003</v>
      </c>
    </row>
    <row r="12" spans="1:13" ht="14.4" thickBot="1">
      <c r="A12" s="246">
        <v>5</v>
      </c>
      <c r="B12" s="295">
        <v>43853</v>
      </c>
      <c r="C12" s="295" t="s">
        <v>275</v>
      </c>
      <c r="D12" s="294" t="s">
        <v>90</v>
      </c>
      <c r="E12" s="142" t="s">
        <v>276</v>
      </c>
      <c r="F12" s="97">
        <v>300</v>
      </c>
      <c r="G12" s="143" t="s">
        <v>278</v>
      </c>
      <c r="H12" s="294">
        <v>1</v>
      </c>
      <c r="I12" s="157">
        <v>43891</v>
      </c>
      <c r="J12" s="245"/>
      <c r="K12" s="74">
        <v>5</v>
      </c>
      <c r="L12" s="36" t="s">
        <v>111</v>
      </c>
      <c r="M12" s="33">
        <f t="shared" si="0"/>
        <v>4305.2700000000004</v>
      </c>
    </row>
    <row r="13" spans="1:13" ht="14.4" thickBot="1">
      <c r="A13" s="246">
        <v>6</v>
      </c>
      <c r="B13" s="295">
        <v>43892</v>
      </c>
      <c r="C13" s="295" t="s">
        <v>213</v>
      </c>
      <c r="D13" s="294" t="s">
        <v>74</v>
      </c>
      <c r="E13" s="142" t="s">
        <v>89</v>
      </c>
      <c r="F13" s="97">
        <v>4305.2700000000004</v>
      </c>
      <c r="G13" s="143" t="s">
        <v>214</v>
      </c>
      <c r="H13" s="294">
        <v>5</v>
      </c>
      <c r="I13" s="157"/>
      <c r="J13" s="245"/>
      <c r="K13" s="74">
        <v>6</v>
      </c>
      <c r="L13" s="251" t="s">
        <v>143</v>
      </c>
      <c r="M13" s="33">
        <f t="shared" si="0"/>
        <v>0</v>
      </c>
    </row>
    <row r="14" spans="1:13" s="37" customFormat="1" ht="14.4" thickBot="1">
      <c r="A14" s="246">
        <v>7</v>
      </c>
      <c r="B14" s="295">
        <v>43899</v>
      </c>
      <c r="C14" s="295" t="s">
        <v>215</v>
      </c>
      <c r="D14" s="294" t="s">
        <v>90</v>
      </c>
      <c r="E14" s="142" t="s">
        <v>216</v>
      </c>
      <c r="F14" s="97">
        <v>168.75</v>
      </c>
      <c r="G14" s="143" t="s">
        <v>218</v>
      </c>
      <c r="H14" s="294">
        <v>2</v>
      </c>
      <c r="I14" s="157"/>
      <c r="J14" s="245"/>
      <c r="K14" s="74">
        <v>7</v>
      </c>
      <c r="L14" s="251" t="s">
        <v>143</v>
      </c>
      <c r="M14" s="33">
        <f t="shared" si="0"/>
        <v>0</v>
      </c>
    </row>
    <row r="15" spans="1:13" ht="14.4" thickBot="1">
      <c r="A15" s="246">
        <v>8</v>
      </c>
      <c r="B15" s="295">
        <v>43899</v>
      </c>
      <c r="C15" s="295" t="s">
        <v>215</v>
      </c>
      <c r="D15" s="294" t="s">
        <v>90</v>
      </c>
      <c r="E15" s="142" t="s">
        <v>216</v>
      </c>
      <c r="F15" s="97">
        <v>550</v>
      </c>
      <c r="G15" s="143" t="s">
        <v>217</v>
      </c>
      <c r="H15" s="294">
        <v>1</v>
      </c>
      <c r="I15" s="157"/>
      <c r="J15" s="245"/>
      <c r="K15" s="74">
        <v>8</v>
      </c>
      <c r="L15" s="36" t="s">
        <v>34</v>
      </c>
      <c r="M15" s="33">
        <f t="shared" si="0"/>
        <v>871.04</v>
      </c>
    </row>
    <row r="16" spans="1:13" ht="14.4" thickBot="1">
      <c r="A16" s="246">
        <v>9</v>
      </c>
      <c r="B16" s="295">
        <v>43914</v>
      </c>
      <c r="C16" s="295" t="s">
        <v>239</v>
      </c>
      <c r="D16" s="294" t="s">
        <v>74</v>
      </c>
      <c r="E16" s="142" t="s">
        <v>91</v>
      </c>
      <c r="F16" s="97">
        <v>10548.29</v>
      </c>
      <c r="G16" s="143" t="s">
        <v>240</v>
      </c>
      <c r="H16" s="294">
        <v>4</v>
      </c>
      <c r="I16" s="157"/>
      <c r="J16" s="245"/>
      <c r="K16" s="74">
        <v>9</v>
      </c>
      <c r="L16" s="36" t="s">
        <v>48</v>
      </c>
      <c r="M16" s="33">
        <f t="shared" si="0"/>
        <v>0</v>
      </c>
    </row>
    <row r="17" spans="1:13" ht="14.4" thickBot="1">
      <c r="A17" s="246">
        <v>10</v>
      </c>
      <c r="B17" s="297">
        <v>43915</v>
      </c>
      <c r="C17" s="297" t="s">
        <v>255</v>
      </c>
      <c r="D17" s="296" t="s">
        <v>92</v>
      </c>
      <c r="E17" s="142" t="s">
        <v>84</v>
      </c>
      <c r="F17" s="97">
        <v>193.5</v>
      </c>
      <c r="G17" s="143" t="s">
        <v>282</v>
      </c>
      <c r="H17" s="246">
        <v>8</v>
      </c>
      <c r="I17" s="157"/>
      <c r="J17" s="245"/>
      <c r="K17" s="74">
        <v>10</v>
      </c>
      <c r="L17" s="36" t="s">
        <v>49</v>
      </c>
      <c r="M17" s="33">
        <f t="shared" si="0"/>
        <v>0</v>
      </c>
    </row>
    <row r="18" spans="1:13">
      <c r="A18" s="246">
        <v>11</v>
      </c>
      <c r="B18" s="297">
        <v>43922</v>
      </c>
      <c r="C18" s="297" t="s">
        <v>280</v>
      </c>
      <c r="D18" s="296" t="s">
        <v>92</v>
      </c>
      <c r="E18" s="142" t="s">
        <v>89</v>
      </c>
      <c r="F18" s="97">
        <v>800</v>
      </c>
      <c r="G18" s="143" t="s">
        <v>318</v>
      </c>
      <c r="H18" s="296">
        <v>1</v>
      </c>
      <c r="I18" s="157"/>
      <c r="J18" s="245"/>
      <c r="K18" s="142"/>
      <c r="L18" s="43" t="s">
        <v>16</v>
      </c>
      <c r="M18" s="44">
        <f>SUBTOTAL(109,Table22[USD])</f>
        <v>38749.220000000008</v>
      </c>
    </row>
    <row r="19" spans="1:13">
      <c r="A19" s="246">
        <v>12</v>
      </c>
      <c r="B19" s="297">
        <v>43922</v>
      </c>
      <c r="C19" s="297" t="s">
        <v>280</v>
      </c>
      <c r="D19" s="296" t="s">
        <v>92</v>
      </c>
      <c r="E19" s="142" t="s">
        <v>89</v>
      </c>
      <c r="F19" s="97">
        <v>2737.5</v>
      </c>
      <c r="G19" s="143" t="s">
        <v>319</v>
      </c>
      <c r="H19" s="246">
        <v>2</v>
      </c>
      <c r="I19" s="157"/>
      <c r="J19" s="245"/>
      <c r="K19" s="74"/>
      <c r="L19" s="38"/>
      <c r="M19" s="38"/>
    </row>
    <row r="20" spans="1:13" ht="27.6">
      <c r="A20" s="246">
        <v>13</v>
      </c>
      <c r="B20" s="349">
        <v>43937</v>
      </c>
      <c r="C20" s="349" t="s">
        <v>306</v>
      </c>
      <c r="D20" s="348" t="s">
        <v>92</v>
      </c>
      <c r="E20" s="142" t="s">
        <v>307</v>
      </c>
      <c r="F20" s="97">
        <v>2600</v>
      </c>
      <c r="G20" s="143" t="s">
        <v>308</v>
      </c>
      <c r="H20" s="350">
        <v>3</v>
      </c>
      <c r="I20" s="157"/>
      <c r="J20" s="245"/>
      <c r="K20" s="74"/>
    </row>
    <row r="21" spans="1:13">
      <c r="A21" s="246">
        <v>14</v>
      </c>
      <c r="B21" s="249">
        <v>43942</v>
      </c>
      <c r="C21" s="249" t="s">
        <v>309</v>
      </c>
      <c r="D21" s="246" t="s">
        <v>74</v>
      </c>
      <c r="E21" s="142" t="s">
        <v>84</v>
      </c>
      <c r="F21" s="97">
        <v>10168.370000000001</v>
      </c>
      <c r="G21" s="143" t="s">
        <v>310</v>
      </c>
      <c r="H21" s="246">
        <v>4</v>
      </c>
      <c r="I21" s="157"/>
      <c r="J21" s="245"/>
      <c r="K21" s="74"/>
    </row>
    <row r="22" spans="1:13" ht="27.6">
      <c r="A22" s="246">
        <v>15</v>
      </c>
      <c r="B22" s="354">
        <v>43943</v>
      </c>
      <c r="C22" s="354" t="s">
        <v>316</v>
      </c>
      <c r="D22" s="353" t="s">
        <v>92</v>
      </c>
      <c r="E22" s="142" t="s">
        <v>89</v>
      </c>
      <c r="F22" s="97">
        <v>2300</v>
      </c>
      <c r="G22" s="143" t="s">
        <v>320</v>
      </c>
      <c r="H22" s="246">
        <v>1</v>
      </c>
      <c r="I22" s="157"/>
      <c r="J22" s="245"/>
      <c r="K22" s="101"/>
    </row>
    <row r="23" spans="1:13" ht="27.6">
      <c r="A23" s="246">
        <v>16</v>
      </c>
      <c r="B23" s="354">
        <v>43943</v>
      </c>
      <c r="C23" s="354" t="s">
        <v>316</v>
      </c>
      <c r="D23" s="353" t="s">
        <v>92</v>
      </c>
      <c r="E23" s="142" t="s">
        <v>89</v>
      </c>
      <c r="F23" s="97">
        <v>3250</v>
      </c>
      <c r="G23" s="143" t="s">
        <v>321</v>
      </c>
      <c r="H23" s="246">
        <v>2</v>
      </c>
      <c r="I23" s="157"/>
      <c r="J23" s="245"/>
    </row>
    <row r="24" spans="1:13">
      <c r="A24" s="246">
        <v>17</v>
      </c>
      <c r="B24" s="249"/>
      <c r="C24" s="249"/>
      <c r="D24" s="246"/>
      <c r="E24" s="142"/>
      <c r="F24" s="97"/>
      <c r="G24" s="143"/>
      <c r="H24" s="246"/>
      <c r="I24" s="157"/>
      <c r="J24" s="245"/>
      <c r="K24" s="252"/>
    </row>
    <row r="25" spans="1:13">
      <c r="A25" s="246">
        <v>18</v>
      </c>
      <c r="B25" s="249"/>
      <c r="C25" s="249"/>
      <c r="D25" s="246"/>
      <c r="E25" s="142"/>
      <c r="F25" s="97"/>
      <c r="G25" s="143"/>
      <c r="H25" s="246"/>
      <c r="I25" s="157"/>
      <c r="J25" s="245"/>
      <c r="K25" s="90"/>
    </row>
    <row r="26" spans="1:13">
      <c r="A26" s="246">
        <v>19</v>
      </c>
      <c r="B26" s="249"/>
      <c r="C26" s="249"/>
      <c r="D26" s="246"/>
      <c r="E26" s="142"/>
      <c r="F26" s="97"/>
      <c r="G26" s="143"/>
      <c r="H26" s="246"/>
      <c r="I26" s="157"/>
      <c r="J26" s="245"/>
    </row>
    <row r="27" spans="1:13" s="38" customFormat="1">
      <c r="A27" s="246">
        <v>20</v>
      </c>
      <c r="B27" s="249"/>
      <c r="C27" s="249"/>
      <c r="D27" s="246"/>
      <c r="E27" s="142"/>
      <c r="F27" s="97"/>
      <c r="G27" s="143"/>
      <c r="H27" s="246"/>
      <c r="I27" s="157"/>
      <c r="J27" s="245"/>
      <c r="K27" s="47"/>
      <c r="L27" s="101"/>
      <c r="M27" s="101"/>
    </row>
    <row r="28" spans="1:13" s="38" customFormat="1">
      <c r="A28" s="246">
        <v>21</v>
      </c>
      <c r="B28" s="249"/>
      <c r="C28" s="249"/>
      <c r="D28" s="246"/>
      <c r="E28" s="142"/>
      <c r="F28" s="97"/>
      <c r="G28" s="143"/>
      <c r="H28" s="246"/>
      <c r="I28" s="157"/>
      <c r="J28" s="245"/>
      <c r="K28" s="47"/>
      <c r="L28" s="101"/>
      <c r="M28" s="101"/>
    </row>
    <row r="29" spans="1:13">
      <c r="A29" s="246">
        <v>22</v>
      </c>
      <c r="B29" s="249"/>
      <c r="C29" s="249"/>
      <c r="D29" s="246"/>
      <c r="E29" s="142"/>
      <c r="F29" s="97"/>
      <c r="G29" s="143"/>
      <c r="H29" s="246"/>
      <c r="I29" s="157"/>
      <c r="J29" s="245"/>
    </row>
    <row r="30" spans="1:13">
      <c r="A30" s="246">
        <v>23</v>
      </c>
      <c r="B30" s="249"/>
      <c r="C30" s="249"/>
      <c r="D30" s="246"/>
      <c r="E30" s="142"/>
      <c r="F30" s="97"/>
      <c r="G30" s="143"/>
      <c r="H30" s="246"/>
      <c r="I30" s="157"/>
      <c r="J30" s="245"/>
    </row>
    <row r="31" spans="1:13">
      <c r="A31" s="246">
        <v>24</v>
      </c>
      <c r="B31" s="249"/>
      <c r="C31" s="249"/>
      <c r="D31" s="246"/>
      <c r="E31" s="142"/>
      <c r="F31" s="97"/>
      <c r="G31" s="143"/>
      <c r="H31" s="246"/>
      <c r="I31" s="157"/>
      <c r="J31" s="245"/>
    </row>
    <row r="32" spans="1:13">
      <c r="A32" s="246">
        <v>25</v>
      </c>
      <c r="B32" s="249"/>
      <c r="C32" s="249"/>
      <c r="D32" s="246"/>
      <c r="E32" s="142"/>
      <c r="F32" s="97"/>
      <c r="G32" s="143"/>
      <c r="H32" s="246"/>
      <c r="I32" s="157"/>
      <c r="J32" s="245"/>
    </row>
    <row r="33" spans="1:13">
      <c r="A33" s="246">
        <v>26</v>
      </c>
      <c r="B33" s="249"/>
      <c r="C33" s="249"/>
      <c r="D33" s="246"/>
      <c r="E33" s="142"/>
      <c r="F33" s="97"/>
      <c r="G33" s="143"/>
      <c r="H33" s="246"/>
      <c r="I33" s="157"/>
      <c r="J33" s="245"/>
    </row>
    <row r="34" spans="1:13" s="37" customFormat="1">
      <c r="A34" s="246">
        <v>27</v>
      </c>
      <c r="B34" s="249"/>
      <c r="C34" s="249"/>
      <c r="D34" s="246"/>
      <c r="E34" s="142"/>
      <c r="F34" s="97"/>
      <c r="G34" s="143"/>
      <c r="H34" s="246"/>
      <c r="I34" s="157"/>
      <c r="J34" s="245"/>
      <c r="K34" s="49"/>
      <c r="L34" s="101"/>
      <c r="M34" s="101"/>
    </row>
    <row r="35" spans="1:13">
      <c r="A35" s="246">
        <v>28</v>
      </c>
      <c r="B35" s="249"/>
      <c r="C35" s="249"/>
      <c r="D35" s="246"/>
      <c r="E35" s="142"/>
      <c r="F35" s="97"/>
      <c r="G35" s="143"/>
      <c r="H35" s="246"/>
      <c r="I35" s="157"/>
      <c r="J35" s="245"/>
      <c r="L35" s="37"/>
      <c r="M35" s="37"/>
    </row>
    <row r="36" spans="1:13">
      <c r="A36" s="246">
        <v>29</v>
      </c>
      <c r="B36" s="249"/>
      <c r="C36" s="249"/>
      <c r="D36" s="246"/>
      <c r="E36" s="142"/>
      <c r="F36" s="97"/>
      <c r="G36" s="143"/>
      <c r="H36" s="246"/>
      <c r="I36" s="157"/>
      <c r="J36" s="245"/>
    </row>
    <row r="37" spans="1:13">
      <c r="A37" s="246">
        <v>30</v>
      </c>
      <c r="B37" s="249"/>
      <c r="C37" s="249"/>
      <c r="D37" s="246"/>
      <c r="E37" s="142"/>
      <c r="F37" s="97"/>
      <c r="G37" s="143"/>
      <c r="H37" s="246"/>
      <c r="I37" s="157"/>
      <c r="J37" s="245"/>
    </row>
    <row r="38" spans="1:13" s="38" customFormat="1">
      <c r="A38" s="246">
        <v>31</v>
      </c>
      <c r="B38" s="249"/>
      <c r="C38" s="249"/>
      <c r="D38" s="246"/>
      <c r="E38" s="142"/>
      <c r="F38" s="97"/>
      <c r="G38" s="143"/>
      <c r="H38" s="246"/>
      <c r="I38" s="157"/>
      <c r="J38" s="245"/>
      <c r="K38" s="47"/>
      <c r="L38" s="101"/>
      <c r="M38" s="101"/>
    </row>
    <row r="39" spans="1:13">
      <c r="A39" s="246">
        <v>32</v>
      </c>
      <c r="B39" s="249"/>
      <c r="C39" s="249"/>
      <c r="D39" s="246"/>
      <c r="E39" s="142"/>
      <c r="F39" s="97"/>
      <c r="G39" s="143"/>
      <c r="H39" s="246"/>
      <c r="I39" s="157"/>
      <c r="J39" s="245"/>
    </row>
    <row r="40" spans="1:13">
      <c r="A40" s="246">
        <v>33</v>
      </c>
      <c r="B40" s="249"/>
      <c r="C40" s="249"/>
      <c r="D40" s="246"/>
      <c r="E40" s="142"/>
      <c r="F40" s="97"/>
      <c r="G40" s="143"/>
      <c r="H40" s="246"/>
      <c r="I40" s="157"/>
      <c r="J40" s="245"/>
    </row>
    <row r="41" spans="1:13">
      <c r="A41" s="246">
        <v>34</v>
      </c>
      <c r="B41" s="249"/>
      <c r="C41" s="249"/>
      <c r="D41" s="246"/>
      <c r="E41" s="142"/>
      <c r="F41" s="97"/>
      <c r="G41" s="143"/>
      <c r="H41" s="246"/>
      <c r="I41" s="157"/>
      <c r="J41" s="245"/>
      <c r="L41" s="37"/>
      <c r="M41" s="37"/>
    </row>
    <row r="42" spans="1:13">
      <c r="A42" s="246">
        <v>35</v>
      </c>
      <c r="B42" s="249"/>
      <c r="C42" s="249"/>
      <c r="D42" s="246"/>
      <c r="E42" s="142"/>
      <c r="F42" s="97"/>
      <c r="G42" s="143"/>
      <c r="H42" s="246"/>
      <c r="I42" s="157"/>
      <c r="J42" s="245"/>
    </row>
    <row r="43" spans="1:13" s="37" customFormat="1">
      <c r="A43" s="246">
        <v>36</v>
      </c>
      <c r="B43" s="249"/>
      <c r="C43" s="249"/>
      <c r="D43" s="246"/>
      <c r="E43" s="142"/>
      <c r="F43" s="97"/>
      <c r="G43" s="143"/>
      <c r="H43" s="246"/>
      <c r="I43" s="157"/>
      <c r="J43" s="245"/>
      <c r="K43" s="49"/>
      <c r="L43" s="101"/>
      <c r="M43" s="101"/>
    </row>
    <row r="44" spans="1:13">
      <c r="A44" s="246">
        <v>37</v>
      </c>
      <c r="B44" s="249"/>
      <c r="C44" s="249"/>
      <c r="D44" s="246"/>
      <c r="E44" s="142"/>
      <c r="F44" s="97"/>
      <c r="G44" s="143"/>
      <c r="H44" s="246"/>
      <c r="I44" s="157"/>
      <c r="J44" s="245"/>
    </row>
    <row r="45" spans="1:13">
      <c r="A45" s="246">
        <v>38</v>
      </c>
      <c r="B45" s="249"/>
      <c r="C45" s="249"/>
      <c r="D45" s="246"/>
      <c r="E45" s="142"/>
      <c r="F45" s="97"/>
      <c r="G45" s="143"/>
      <c r="H45" s="246"/>
      <c r="I45" s="157"/>
      <c r="J45" s="245"/>
    </row>
    <row r="46" spans="1:13">
      <c r="A46" s="246">
        <v>39</v>
      </c>
      <c r="B46" s="249"/>
      <c r="C46" s="249"/>
      <c r="D46" s="246"/>
      <c r="E46" s="142"/>
      <c r="F46" s="97"/>
      <c r="G46" s="143"/>
      <c r="H46" s="246"/>
      <c r="I46" s="157"/>
      <c r="J46" s="245"/>
    </row>
    <row r="47" spans="1:13">
      <c r="A47" s="246">
        <v>40</v>
      </c>
      <c r="B47" s="249"/>
      <c r="C47" s="249"/>
      <c r="D47" s="246"/>
      <c r="E47" s="142"/>
      <c r="F47" s="97"/>
      <c r="G47" s="143"/>
      <c r="H47" s="246"/>
      <c r="I47" s="157"/>
      <c r="J47" s="245"/>
    </row>
    <row r="48" spans="1:13">
      <c r="A48" s="246">
        <v>41</v>
      </c>
      <c r="B48" s="249"/>
      <c r="C48" s="249"/>
      <c r="D48" s="246"/>
      <c r="E48" s="142"/>
      <c r="F48" s="97"/>
      <c r="G48" s="143"/>
      <c r="H48" s="246"/>
      <c r="I48" s="157"/>
      <c r="J48" s="245"/>
    </row>
    <row r="49" spans="1:13">
      <c r="A49" s="246">
        <v>42</v>
      </c>
      <c r="B49" s="249"/>
      <c r="C49" s="249"/>
      <c r="D49" s="246"/>
      <c r="E49" s="142"/>
      <c r="F49" s="97"/>
      <c r="G49" s="143"/>
      <c r="H49" s="246"/>
      <c r="I49" s="157"/>
      <c r="J49" s="245"/>
    </row>
    <row r="50" spans="1:13">
      <c r="A50" s="246">
        <v>43</v>
      </c>
      <c r="B50" s="249"/>
      <c r="C50" s="249"/>
      <c r="D50" s="246"/>
      <c r="E50" s="142"/>
      <c r="F50" s="97"/>
      <c r="G50" s="143"/>
      <c r="H50" s="246"/>
      <c r="I50" s="157"/>
      <c r="J50" s="245"/>
    </row>
    <row r="51" spans="1:13">
      <c r="A51" s="246">
        <v>44</v>
      </c>
      <c r="B51" s="249"/>
      <c r="C51" s="249"/>
      <c r="D51" s="246"/>
      <c r="E51" s="142"/>
      <c r="F51" s="97"/>
      <c r="G51" s="143"/>
      <c r="H51" s="246"/>
      <c r="I51" s="157"/>
      <c r="J51" s="245"/>
    </row>
    <row r="52" spans="1:13">
      <c r="A52" s="246">
        <v>45</v>
      </c>
      <c r="B52" s="249"/>
      <c r="C52" s="249"/>
      <c r="D52" s="246"/>
      <c r="E52" s="142"/>
      <c r="F52" s="97"/>
      <c r="G52" s="143"/>
      <c r="H52" s="246"/>
      <c r="I52" s="157"/>
      <c r="J52" s="245"/>
      <c r="L52" s="144"/>
      <c r="M52" s="144"/>
    </row>
    <row r="53" spans="1:13" s="37" customFormat="1">
      <c r="A53" s="246">
        <v>46</v>
      </c>
      <c r="B53" s="249"/>
      <c r="C53" s="249"/>
      <c r="D53" s="246"/>
      <c r="E53" s="142"/>
      <c r="F53" s="97"/>
      <c r="G53" s="143"/>
      <c r="H53" s="246"/>
      <c r="I53" s="157"/>
      <c r="J53" s="245"/>
      <c r="K53" s="49"/>
      <c r="L53" s="144"/>
      <c r="M53" s="144"/>
    </row>
    <row r="54" spans="1:13">
      <c r="A54" s="246">
        <v>47</v>
      </c>
      <c r="B54" s="249"/>
      <c r="C54" s="249"/>
      <c r="D54" s="246"/>
      <c r="E54" s="142"/>
      <c r="F54" s="97"/>
      <c r="G54" s="143"/>
      <c r="H54" s="246"/>
      <c r="I54" s="157"/>
      <c r="J54" s="245"/>
      <c r="L54" s="144"/>
      <c r="M54" s="144"/>
    </row>
    <row r="55" spans="1:13">
      <c r="A55" s="246">
        <v>48</v>
      </c>
      <c r="B55" s="249"/>
      <c r="C55" s="249"/>
      <c r="D55" s="246"/>
      <c r="E55" s="142"/>
      <c r="F55" s="97"/>
      <c r="G55" s="143"/>
      <c r="H55" s="246"/>
      <c r="I55" s="157"/>
      <c r="J55" s="245"/>
      <c r="L55" s="144"/>
      <c r="M55" s="144"/>
    </row>
    <row r="56" spans="1:13">
      <c r="A56" s="246">
        <v>49</v>
      </c>
      <c r="B56" s="249"/>
      <c r="C56" s="249"/>
      <c r="D56" s="246"/>
      <c r="E56" s="142"/>
      <c r="F56" s="97"/>
      <c r="G56" s="143"/>
      <c r="H56" s="246"/>
      <c r="I56" s="157"/>
      <c r="J56" s="245"/>
      <c r="L56" s="144"/>
      <c r="M56" s="144"/>
    </row>
    <row r="57" spans="1:13">
      <c r="A57" s="246">
        <v>50</v>
      </c>
      <c r="B57" s="249"/>
      <c r="C57" s="249"/>
      <c r="D57" s="246"/>
      <c r="E57" s="142"/>
      <c r="F57" s="97"/>
      <c r="G57" s="143"/>
      <c r="H57" s="246"/>
      <c r="I57" s="157"/>
      <c r="J57" s="245"/>
    </row>
    <row r="60" spans="1:13" ht="27.6">
      <c r="B60" s="21" t="s">
        <v>38</v>
      </c>
      <c r="C60" s="21" t="s">
        <v>0</v>
      </c>
      <c r="D60" s="21" t="s">
        <v>6</v>
      </c>
      <c r="E60" s="22" t="s">
        <v>1</v>
      </c>
      <c r="F60" s="42" t="s">
        <v>39</v>
      </c>
      <c r="G60" s="23" t="s">
        <v>2</v>
      </c>
      <c r="H60" s="42" t="s">
        <v>11</v>
      </c>
      <c r="I60" s="42" t="s">
        <v>63</v>
      </c>
      <c r="J60" s="42" t="s">
        <v>4</v>
      </c>
    </row>
    <row r="61" spans="1:13">
      <c r="A61" s="100" t="s">
        <v>136</v>
      </c>
      <c r="B61" s="87">
        <v>43207</v>
      </c>
      <c r="C61" s="249" t="s">
        <v>93</v>
      </c>
      <c r="D61" s="247" t="s">
        <v>88</v>
      </c>
      <c r="E61" s="144" t="s">
        <v>89</v>
      </c>
      <c r="F61" s="97">
        <v>24825</v>
      </c>
      <c r="G61" s="70" t="s">
        <v>94</v>
      </c>
      <c r="H61" s="100">
        <v>5</v>
      </c>
      <c r="I61" s="246" t="s">
        <v>99</v>
      </c>
      <c r="J61" s="126" t="s">
        <v>100</v>
      </c>
    </row>
    <row r="62" spans="1:13">
      <c r="A62" s="100" t="s">
        <v>136</v>
      </c>
      <c r="B62" s="249">
        <v>43711</v>
      </c>
      <c r="C62" s="246" t="s">
        <v>109</v>
      </c>
      <c r="D62" s="246" t="s">
        <v>74</v>
      </c>
      <c r="E62" s="142" t="s">
        <v>89</v>
      </c>
      <c r="F62" s="97">
        <v>2015.3</v>
      </c>
      <c r="G62" s="143" t="s">
        <v>110</v>
      </c>
      <c r="H62" s="246">
        <v>5</v>
      </c>
      <c r="I62" s="246" t="s">
        <v>99</v>
      </c>
      <c r="J62" s="246" t="s">
        <v>133</v>
      </c>
    </row>
  </sheetData>
  <autoFilter ref="A7:K57" xr:uid="{8EF944D0-1230-48E8-8E32-33F1EB725B17}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5949F-5A2F-47F4-B558-D8D115B356CF}">
  <sheetPr>
    <tabColor rgb="FF0070C0"/>
  </sheetPr>
  <dimension ref="A1:L106"/>
  <sheetViews>
    <sheetView workbookViewId="0">
      <pane ySplit="5" topLeftCell="A6" activePane="bottomLeft" state="frozen"/>
      <selection activeCell="D3" sqref="D3"/>
      <selection pane="bottomLeft" activeCell="E45" sqref="E45"/>
    </sheetView>
  </sheetViews>
  <sheetFormatPr defaultColWidth="9.109375" defaultRowHeight="13.8"/>
  <cols>
    <col min="1" max="1" width="4.5546875" style="100" customWidth="1"/>
    <col min="2" max="2" width="9.88671875" style="100" bestFit="1" customWidth="1"/>
    <col min="3" max="3" width="18.6640625" style="100" bestFit="1" customWidth="1"/>
    <col min="4" max="5" width="11.44140625" style="100" customWidth="1"/>
    <col min="6" max="6" width="24.5546875" style="101" bestFit="1" customWidth="1"/>
    <col min="7" max="7" width="12.44140625" style="101" bestFit="1" customWidth="1"/>
    <col min="8" max="8" width="50.33203125" style="101" customWidth="1"/>
    <col min="9" max="9" width="20.5546875" style="101" customWidth="1"/>
    <col min="10" max="16384" width="9.109375" style="101"/>
  </cols>
  <sheetData>
    <row r="1" spans="1:9">
      <c r="A1" s="11" t="s">
        <v>7</v>
      </c>
      <c r="B1" s="11"/>
      <c r="F1" s="45" t="s">
        <v>72</v>
      </c>
      <c r="G1" s="21" t="s">
        <v>74</v>
      </c>
    </row>
    <row r="2" spans="1:9" ht="14.4" thickBot="1">
      <c r="A2" s="11"/>
      <c r="B2" s="11"/>
      <c r="F2" s="102" t="s">
        <v>9</v>
      </c>
      <c r="G2" s="18">
        <v>97000</v>
      </c>
    </row>
    <row r="3" spans="1:9" ht="14.4" thickBot="1">
      <c r="A3" s="11"/>
      <c r="B3" s="11"/>
      <c r="F3" s="17" t="s">
        <v>132</v>
      </c>
      <c r="G3" s="20">
        <f>SUM(G6:G56)</f>
        <v>0</v>
      </c>
    </row>
    <row r="5" spans="1:9" s="25" customFormat="1">
      <c r="A5" s="21" t="s">
        <v>5</v>
      </c>
      <c r="B5" s="21" t="s">
        <v>38</v>
      </c>
      <c r="C5" s="21" t="s">
        <v>0</v>
      </c>
      <c r="D5" s="21" t="s">
        <v>8</v>
      </c>
      <c r="E5" s="21" t="s">
        <v>6</v>
      </c>
      <c r="F5" s="22" t="s">
        <v>1</v>
      </c>
      <c r="G5" s="22" t="s">
        <v>3</v>
      </c>
      <c r="H5" s="22" t="s">
        <v>2</v>
      </c>
      <c r="I5" s="22" t="s">
        <v>4</v>
      </c>
    </row>
    <row r="6" spans="1:9">
      <c r="A6" s="100">
        <v>1</v>
      </c>
      <c r="B6" s="88"/>
      <c r="C6" s="247"/>
      <c r="D6" s="247"/>
      <c r="E6" s="247"/>
      <c r="F6" s="144"/>
      <c r="G6" s="97"/>
      <c r="H6" s="143"/>
      <c r="I6" s="144"/>
    </row>
    <row r="7" spans="1:9">
      <c r="A7" s="100">
        <v>2</v>
      </c>
      <c r="B7" s="88"/>
      <c r="C7" s="247"/>
      <c r="D7" s="247"/>
      <c r="E7" s="247"/>
      <c r="F7" s="142"/>
      <c r="G7" s="97"/>
      <c r="H7" s="143"/>
      <c r="I7" s="142" t="s">
        <v>82</v>
      </c>
    </row>
    <row r="8" spans="1:9">
      <c r="A8" s="100">
        <v>3</v>
      </c>
      <c r="B8" s="248"/>
      <c r="C8" s="247"/>
      <c r="D8" s="247"/>
      <c r="E8" s="246"/>
      <c r="F8" s="142"/>
      <c r="G8" s="250"/>
      <c r="H8" s="143"/>
      <c r="I8" s="142"/>
    </row>
    <row r="9" spans="1:9">
      <c r="A9" s="100">
        <v>4</v>
      </c>
      <c r="B9" s="249"/>
      <c r="C9" s="246"/>
      <c r="D9" s="247"/>
      <c r="E9" s="246"/>
      <c r="F9" s="142"/>
      <c r="G9" s="250"/>
      <c r="H9" s="143"/>
      <c r="I9" s="246"/>
    </row>
    <row r="10" spans="1:9">
      <c r="A10" s="100">
        <v>5</v>
      </c>
      <c r="B10" s="249"/>
      <c r="C10" s="246"/>
      <c r="D10" s="247"/>
      <c r="E10" s="246"/>
      <c r="F10" s="144"/>
      <c r="G10" s="250"/>
      <c r="H10" s="143"/>
      <c r="I10" s="142"/>
    </row>
    <row r="11" spans="1:9">
      <c r="A11" s="100">
        <v>6</v>
      </c>
      <c r="B11" s="249"/>
      <c r="C11" s="246"/>
      <c r="D11" s="247"/>
      <c r="E11" s="246"/>
      <c r="F11" s="142"/>
      <c r="G11" s="250"/>
      <c r="H11" s="143"/>
      <c r="I11" s="142"/>
    </row>
    <row r="12" spans="1:9">
      <c r="A12" s="100">
        <v>7</v>
      </c>
      <c r="B12" s="249"/>
      <c r="C12" s="246"/>
      <c r="D12" s="247"/>
      <c r="E12" s="246"/>
      <c r="F12" s="144"/>
      <c r="G12" s="250"/>
      <c r="H12" s="143"/>
      <c r="I12" s="142"/>
    </row>
    <row r="13" spans="1:9">
      <c r="A13" s="100">
        <v>8</v>
      </c>
      <c r="B13" s="249"/>
      <c r="C13" s="246"/>
      <c r="D13" s="247"/>
      <c r="E13" s="246"/>
      <c r="F13" s="142"/>
      <c r="G13" s="250"/>
      <c r="H13" s="143"/>
      <c r="I13" s="142"/>
    </row>
    <row r="14" spans="1:9">
      <c r="A14" s="100">
        <v>9</v>
      </c>
      <c r="B14" s="249"/>
      <c r="C14" s="246"/>
      <c r="D14" s="247"/>
      <c r="E14" s="246"/>
      <c r="F14" s="143"/>
      <c r="G14" s="250"/>
      <c r="H14" s="143"/>
      <c r="I14" s="142"/>
    </row>
    <row r="15" spans="1:9">
      <c r="A15" s="100">
        <v>10</v>
      </c>
      <c r="B15" s="249"/>
      <c r="C15" s="247"/>
      <c r="D15" s="246"/>
      <c r="E15" s="247"/>
      <c r="F15" s="144"/>
      <c r="G15" s="97"/>
      <c r="H15" s="144"/>
      <c r="I15" s="142"/>
    </row>
    <row r="16" spans="1:9">
      <c r="A16" s="100">
        <v>11</v>
      </c>
      <c r="B16" s="249"/>
      <c r="C16" s="247"/>
      <c r="D16" s="246"/>
      <c r="E16" s="247"/>
      <c r="F16" s="144"/>
      <c r="G16" s="97"/>
      <c r="H16" s="144"/>
    </row>
    <row r="17" spans="1:12">
      <c r="A17" s="100">
        <v>12</v>
      </c>
      <c r="B17" s="249"/>
      <c r="C17" s="246"/>
      <c r="D17" s="246"/>
      <c r="E17" s="247"/>
      <c r="F17" s="142"/>
      <c r="G17" s="250"/>
      <c r="H17" s="143"/>
    </row>
    <row r="18" spans="1:12">
      <c r="A18" s="100">
        <v>13</v>
      </c>
      <c r="B18" s="249"/>
      <c r="C18" s="246"/>
      <c r="D18" s="247"/>
      <c r="E18" s="246"/>
      <c r="F18" s="142"/>
      <c r="G18" s="250"/>
      <c r="H18" s="143"/>
    </row>
    <row r="19" spans="1:12">
      <c r="A19" s="100">
        <v>14</v>
      </c>
      <c r="B19" s="249"/>
      <c r="C19" s="246"/>
      <c r="D19" s="246"/>
      <c r="E19" s="246"/>
      <c r="F19" s="142"/>
      <c r="G19" s="250"/>
      <c r="H19" s="143"/>
      <c r="L19" s="102"/>
    </row>
    <row r="20" spans="1:12" s="38" customFormat="1">
      <c r="A20" s="100">
        <v>15</v>
      </c>
      <c r="B20" s="68"/>
      <c r="C20" s="246"/>
      <c r="D20" s="100"/>
      <c r="E20" s="246"/>
      <c r="F20" s="142"/>
      <c r="G20" s="250"/>
      <c r="H20" s="143"/>
      <c r="I20" s="101"/>
      <c r="J20" s="101"/>
      <c r="K20" s="101"/>
    </row>
    <row r="21" spans="1:12">
      <c r="A21" s="100">
        <v>16</v>
      </c>
      <c r="B21" s="249"/>
      <c r="C21" s="246"/>
      <c r="E21" s="247"/>
      <c r="F21" s="144"/>
      <c r="G21" s="250"/>
      <c r="H21" s="29"/>
    </row>
    <row r="22" spans="1:12">
      <c r="A22" s="100">
        <v>17</v>
      </c>
      <c r="B22" s="68"/>
      <c r="C22" s="246"/>
      <c r="D22" s="126"/>
      <c r="G22" s="250"/>
      <c r="H22" s="14"/>
    </row>
    <row r="23" spans="1:12">
      <c r="A23" s="100">
        <v>18</v>
      </c>
      <c r="B23" s="52"/>
      <c r="G23" s="250"/>
    </row>
    <row r="24" spans="1:12">
      <c r="A24" s="100">
        <v>19</v>
      </c>
      <c r="B24" s="52"/>
      <c r="G24" s="250"/>
    </row>
    <row r="25" spans="1:12">
      <c r="A25" s="100">
        <v>20</v>
      </c>
      <c r="B25" s="206"/>
      <c r="G25" s="250"/>
    </row>
    <row r="26" spans="1:12">
      <c r="A26" s="100">
        <v>21</v>
      </c>
      <c r="B26" s="206"/>
      <c r="G26" s="250"/>
    </row>
    <row r="27" spans="1:12">
      <c r="A27" s="100">
        <v>22</v>
      </c>
      <c r="B27" s="206"/>
      <c r="G27" s="250"/>
    </row>
    <row r="28" spans="1:12">
      <c r="A28" s="100">
        <v>23</v>
      </c>
      <c r="B28" s="206"/>
      <c r="G28" s="250"/>
    </row>
    <row r="29" spans="1:12">
      <c r="A29" s="100">
        <v>24</v>
      </c>
      <c r="B29" s="206"/>
      <c r="G29" s="53"/>
    </row>
    <row r="30" spans="1:12">
      <c r="A30" s="100">
        <v>25</v>
      </c>
      <c r="B30" s="206"/>
      <c r="G30" s="53"/>
    </row>
    <row r="31" spans="1:12">
      <c r="A31" s="100">
        <v>26</v>
      </c>
      <c r="B31" s="206"/>
      <c r="G31" s="53"/>
    </row>
    <row r="32" spans="1:12">
      <c r="A32" s="100">
        <v>27</v>
      </c>
      <c r="B32" s="206"/>
      <c r="G32" s="53"/>
    </row>
    <row r="33" spans="1:7">
      <c r="A33" s="100">
        <v>28</v>
      </c>
      <c r="B33" s="206"/>
      <c r="G33" s="53"/>
    </row>
    <row r="34" spans="1:7">
      <c r="A34" s="100">
        <v>29</v>
      </c>
      <c r="B34" s="206"/>
    </row>
    <row r="35" spans="1:7">
      <c r="A35" s="100">
        <v>30</v>
      </c>
      <c r="B35" s="206"/>
    </row>
    <row r="36" spans="1:7">
      <c r="A36" s="100">
        <v>31</v>
      </c>
      <c r="B36" s="206"/>
    </row>
    <row r="37" spans="1:7">
      <c r="A37" s="100">
        <v>32</v>
      </c>
      <c r="B37" s="206"/>
    </row>
    <row r="38" spans="1:7">
      <c r="A38" s="100">
        <v>33</v>
      </c>
      <c r="B38" s="206"/>
    </row>
    <row r="39" spans="1:7">
      <c r="A39" s="100">
        <v>34</v>
      </c>
      <c r="B39" s="206"/>
    </row>
    <row r="40" spans="1:7">
      <c r="A40" s="100">
        <v>35</v>
      </c>
      <c r="B40" s="206"/>
    </row>
    <row r="41" spans="1:7">
      <c r="A41" s="100">
        <v>36</v>
      </c>
      <c r="B41" s="206"/>
    </row>
    <row r="42" spans="1:7">
      <c r="A42" s="100">
        <v>37</v>
      </c>
      <c r="B42" s="206"/>
    </row>
    <row r="43" spans="1:7">
      <c r="A43" s="100">
        <v>38</v>
      </c>
      <c r="B43" s="206"/>
    </row>
    <row r="44" spans="1:7">
      <c r="A44" s="100">
        <v>39</v>
      </c>
      <c r="B44" s="206"/>
    </row>
    <row r="45" spans="1:7">
      <c r="A45" s="100">
        <v>40</v>
      </c>
      <c r="B45" s="206"/>
    </row>
    <row r="46" spans="1:7">
      <c r="A46" s="100">
        <v>41</v>
      </c>
      <c r="B46" s="206"/>
    </row>
    <row r="47" spans="1:7">
      <c r="A47" s="100">
        <v>42</v>
      </c>
      <c r="B47" s="206"/>
    </row>
    <row r="48" spans="1:7">
      <c r="A48" s="100">
        <v>43</v>
      </c>
      <c r="B48" s="206"/>
    </row>
    <row r="49" spans="1:2">
      <c r="A49" s="100">
        <v>44</v>
      </c>
      <c r="B49" s="206"/>
    </row>
    <row r="50" spans="1:2">
      <c r="A50" s="100">
        <v>45</v>
      </c>
      <c r="B50" s="206"/>
    </row>
    <row r="51" spans="1:2">
      <c r="A51" s="100">
        <v>46</v>
      </c>
      <c r="B51" s="206"/>
    </row>
    <row r="52" spans="1:2">
      <c r="A52" s="100">
        <v>47</v>
      </c>
      <c r="B52" s="206"/>
    </row>
    <row r="53" spans="1:2">
      <c r="A53" s="100">
        <v>48</v>
      </c>
      <c r="B53" s="206"/>
    </row>
    <row r="54" spans="1:2">
      <c r="A54" s="100">
        <v>49</v>
      </c>
      <c r="B54" s="206"/>
    </row>
    <row r="55" spans="1:2">
      <c r="A55" s="100">
        <v>50</v>
      </c>
      <c r="B55" s="206"/>
    </row>
    <row r="56" spans="1:2">
      <c r="A56" s="100">
        <v>51</v>
      </c>
      <c r="B56" s="246"/>
    </row>
    <row r="57" spans="1:2">
      <c r="B57" s="246"/>
    </row>
    <row r="58" spans="1:2">
      <c r="B58" s="246"/>
    </row>
    <row r="59" spans="1:2">
      <c r="B59" s="246"/>
    </row>
    <row r="60" spans="1:2">
      <c r="B60" s="246"/>
    </row>
    <row r="61" spans="1:2">
      <c r="B61" s="246"/>
    </row>
    <row r="62" spans="1:2">
      <c r="B62" s="246"/>
    </row>
    <row r="63" spans="1:2">
      <c r="B63" s="246"/>
    </row>
    <row r="64" spans="1:2">
      <c r="B64" s="246"/>
    </row>
    <row r="65" spans="2:2">
      <c r="B65" s="246"/>
    </row>
    <row r="66" spans="2:2">
      <c r="B66" s="246"/>
    </row>
    <row r="67" spans="2:2">
      <c r="B67" s="246"/>
    </row>
    <row r="68" spans="2:2">
      <c r="B68" s="246"/>
    </row>
    <row r="69" spans="2:2">
      <c r="B69" s="246"/>
    </row>
    <row r="70" spans="2:2">
      <c r="B70" s="246"/>
    </row>
    <row r="71" spans="2:2">
      <c r="B71" s="246"/>
    </row>
    <row r="72" spans="2:2">
      <c r="B72" s="246"/>
    </row>
    <row r="73" spans="2:2">
      <c r="B73" s="246"/>
    </row>
    <row r="74" spans="2:2">
      <c r="B74" s="246"/>
    </row>
    <row r="75" spans="2:2">
      <c r="B75" s="246"/>
    </row>
    <row r="76" spans="2:2">
      <c r="B76" s="246"/>
    </row>
    <row r="77" spans="2:2">
      <c r="B77" s="246"/>
    </row>
    <row r="78" spans="2:2">
      <c r="B78" s="246"/>
    </row>
    <row r="79" spans="2:2">
      <c r="B79" s="246"/>
    </row>
    <row r="80" spans="2:2">
      <c r="B80" s="246"/>
    </row>
    <row r="81" spans="2:2">
      <c r="B81" s="246"/>
    </row>
    <row r="82" spans="2:2">
      <c r="B82" s="246"/>
    </row>
    <row r="83" spans="2:2">
      <c r="B83" s="246"/>
    </row>
    <row r="84" spans="2:2">
      <c r="B84" s="206"/>
    </row>
    <row r="85" spans="2:2">
      <c r="B85" s="206"/>
    </row>
    <row r="86" spans="2:2">
      <c r="B86" s="206"/>
    </row>
    <row r="87" spans="2:2">
      <c r="B87" s="206"/>
    </row>
    <row r="88" spans="2:2">
      <c r="B88" s="206"/>
    </row>
    <row r="89" spans="2:2">
      <c r="B89" s="206"/>
    </row>
    <row r="90" spans="2:2">
      <c r="B90" s="206"/>
    </row>
    <row r="91" spans="2:2">
      <c r="B91" s="206"/>
    </row>
    <row r="92" spans="2:2">
      <c r="B92" s="206"/>
    </row>
    <row r="93" spans="2:2">
      <c r="B93" s="206"/>
    </row>
    <row r="94" spans="2:2">
      <c r="B94" s="206"/>
    </row>
    <row r="95" spans="2:2">
      <c r="B95" s="206"/>
    </row>
    <row r="96" spans="2:2">
      <c r="B96" s="206"/>
    </row>
    <row r="97" spans="2:2">
      <c r="B97" s="206"/>
    </row>
    <row r="98" spans="2:2">
      <c r="B98" s="206"/>
    </row>
    <row r="99" spans="2:2">
      <c r="B99" s="206"/>
    </row>
    <row r="100" spans="2:2">
      <c r="B100" s="206"/>
    </row>
    <row r="101" spans="2:2">
      <c r="B101" s="206"/>
    </row>
    <row r="102" spans="2:2">
      <c r="B102" s="206"/>
    </row>
    <row r="103" spans="2:2">
      <c r="B103" s="206"/>
    </row>
    <row r="104" spans="2:2">
      <c r="B104" s="206"/>
    </row>
    <row r="105" spans="2:2">
      <c r="B105" s="206"/>
    </row>
    <row r="106" spans="2:2">
      <c r="B106" s="206"/>
    </row>
  </sheetData>
  <autoFilter ref="A5:L56" xr:uid="{00000000-0009-0000-0000-000003000000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I106"/>
  <sheetViews>
    <sheetView workbookViewId="0">
      <pane ySplit="5" topLeftCell="A6" activePane="bottomLeft" state="frozen"/>
      <selection activeCell="D3" sqref="D3"/>
      <selection pane="bottomLeft" activeCell="G18" sqref="G18"/>
    </sheetView>
  </sheetViews>
  <sheetFormatPr defaultColWidth="9.109375" defaultRowHeight="13.8"/>
  <cols>
    <col min="1" max="1" width="4.5546875" style="12" customWidth="1"/>
    <col min="2" max="2" width="12.5546875" style="12" customWidth="1"/>
    <col min="3" max="3" width="11.44140625" style="12" bestFit="1" customWidth="1"/>
    <col min="4" max="4" width="11.44140625" style="12" customWidth="1"/>
    <col min="5" max="5" width="16.109375" style="13" bestFit="1" customWidth="1"/>
    <col min="6" max="6" width="14.44140625" style="13" customWidth="1"/>
    <col min="7" max="7" width="52.88671875" style="13" bestFit="1" customWidth="1"/>
    <col min="8" max="8" width="16.88671875" style="13" customWidth="1"/>
    <col min="9" max="16384" width="9.109375" style="13"/>
  </cols>
  <sheetData>
    <row r="1" spans="1:9">
      <c r="A1" s="11" t="s">
        <v>13</v>
      </c>
      <c r="B1" s="11"/>
      <c r="F1" s="101" t="s">
        <v>72</v>
      </c>
      <c r="G1" s="133" t="s">
        <v>74</v>
      </c>
    </row>
    <row r="2" spans="1:9" ht="14.4" thickBot="1">
      <c r="A2" s="11"/>
      <c r="B2" s="11"/>
    </row>
    <row r="3" spans="1:9" ht="14.4" thickBot="1">
      <c r="A3" s="11"/>
      <c r="B3" s="11"/>
      <c r="E3" s="17" t="s">
        <v>132</v>
      </c>
      <c r="F3" s="20">
        <f>SUM(F6:F48)</f>
        <v>23397.11</v>
      </c>
    </row>
    <row r="5" spans="1:9" s="25" customFormat="1">
      <c r="A5" s="21" t="s">
        <v>5</v>
      </c>
      <c r="B5" s="21" t="s">
        <v>38</v>
      </c>
      <c r="C5" s="21" t="s">
        <v>0</v>
      </c>
      <c r="D5" s="21" t="s">
        <v>6</v>
      </c>
      <c r="E5" s="22" t="s">
        <v>1</v>
      </c>
      <c r="F5" s="22" t="s">
        <v>3</v>
      </c>
      <c r="G5" s="22" t="s">
        <v>2</v>
      </c>
      <c r="H5" s="22" t="s">
        <v>4</v>
      </c>
    </row>
    <row r="6" spans="1:9">
      <c r="A6" s="12">
        <v>1</v>
      </c>
      <c r="B6" s="52">
        <v>43815</v>
      </c>
      <c r="C6" s="12" t="s">
        <v>113</v>
      </c>
      <c r="D6" s="12" t="s">
        <v>105</v>
      </c>
      <c r="E6" s="13" t="s">
        <v>91</v>
      </c>
      <c r="F6" s="53">
        <v>7505.5</v>
      </c>
      <c r="G6" s="13" t="s">
        <v>114</v>
      </c>
      <c r="H6" s="13" t="s">
        <v>206</v>
      </c>
    </row>
    <row r="7" spans="1:9">
      <c r="A7" s="12">
        <v>2</v>
      </c>
      <c r="B7" s="52">
        <v>43878</v>
      </c>
      <c r="C7" s="12" t="s">
        <v>197</v>
      </c>
      <c r="D7" s="100" t="s">
        <v>90</v>
      </c>
      <c r="E7" s="101" t="s">
        <v>84</v>
      </c>
      <c r="F7" s="53">
        <v>15426.71</v>
      </c>
      <c r="G7" s="13" t="s">
        <v>198</v>
      </c>
    </row>
    <row r="8" spans="1:9">
      <c r="A8" s="12">
        <v>3</v>
      </c>
      <c r="B8" s="279">
        <v>43914</v>
      </c>
      <c r="C8" s="279" t="s">
        <v>247</v>
      </c>
      <c r="D8" s="278" t="s">
        <v>92</v>
      </c>
      <c r="E8" s="142" t="s">
        <v>77</v>
      </c>
      <c r="F8" s="97">
        <v>464.9</v>
      </c>
      <c r="G8" s="143" t="s">
        <v>248</v>
      </c>
    </row>
    <row r="9" spans="1:9">
      <c r="A9" s="12">
        <v>4</v>
      </c>
      <c r="B9" s="52"/>
      <c r="D9" s="100"/>
      <c r="E9" s="101"/>
      <c r="F9" s="53"/>
      <c r="G9" s="101"/>
    </row>
    <row r="10" spans="1:9">
      <c r="A10" s="12">
        <v>5</v>
      </c>
      <c r="B10" s="52"/>
      <c r="D10" s="100"/>
      <c r="E10" s="101"/>
      <c r="F10" s="53"/>
      <c r="G10" s="101"/>
      <c r="I10" s="34"/>
    </row>
    <row r="11" spans="1:9">
      <c r="A11" s="12">
        <v>6</v>
      </c>
      <c r="B11" s="52"/>
      <c r="D11" s="100"/>
      <c r="E11" s="101"/>
      <c r="F11" s="53"/>
      <c r="G11" s="101"/>
    </row>
    <row r="12" spans="1:9">
      <c r="A12" s="12">
        <v>7</v>
      </c>
    </row>
    <row r="13" spans="1:9">
      <c r="A13" s="12">
        <v>8</v>
      </c>
      <c r="B13" s="52"/>
    </row>
    <row r="14" spans="1:9">
      <c r="A14" s="12">
        <v>9</v>
      </c>
      <c r="B14" s="52"/>
      <c r="C14" s="100"/>
      <c r="D14" s="100"/>
      <c r="E14" s="144"/>
      <c r="F14" s="55"/>
      <c r="G14" s="144"/>
      <c r="H14" s="56"/>
    </row>
    <row r="15" spans="1:9">
      <c r="A15" s="12">
        <v>10</v>
      </c>
      <c r="B15" s="52"/>
      <c r="D15" s="100"/>
      <c r="E15" s="101"/>
      <c r="F15" s="55"/>
      <c r="G15" s="144"/>
      <c r="H15" s="56"/>
    </row>
    <row r="16" spans="1:9">
      <c r="A16" s="12">
        <v>11</v>
      </c>
      <c r="B16" s="68"/>
      <c r="C16" s="100"/>
      <c r="D16" s="100"/>
      <c r="E16" s="101"/>
      <c r="F16" s="55"/>
      <c r="G16" s="101"/>
      <c r="H16" s="57"/>
    </row>
    <row r="17" spans="1:8">
      <c r="A17" s="12">
        <v>12</v>
      </c>
      <c r="B17" s="68"/>
      <c r="C17" s="100"/>
      <c r="D17" s="100"/>
      <c r="E17" s="101"/>
      <c r="F17" s="55"/>
      <c r="G17" s="101"/>
    </row>
    <row r="18" spans="1:8" s="38" customFormat="1">
      <c r="A18" s="12">
        <v>13</v>
      </c>
      <c r="B18" s="68"/>
      <c r="C18" s="100"/>
      <c r="D18" s="100"/>
      <c r="E18" s="101"/>
      <c r="F18" s="53"/>
      <c r="G18" s="101"/>
      <c r="H18" s="57"/>
    </row>
    <row r="19" spans="1:8" s="38" customFormat="1">
      <c r="A19" s="12">
        <v>14</v>
      </c>
      <c r="B19" s="52"/>
      <c r="C19" s="100"/>
      <c r="D19" s="100"/>
      <c r="E19" s="101"/>
      <c r="F19" s="53"/>
      <c r="G19" s="144"/>
      <c r="H19" s="57"/>
    </row>
    <row r="20" spans="1:8">
      <c r="A20" s="12">
        <v>15</v>
      </c>
      <c r="B20" s="52"/>
      <c r="C20" s="100"/>
      <c r="D20" s="100"/>
      <c r="E20" s="101"/>
      <c r="G20" s="144"/>
      <c r="H20" s="57"/>
    </row>
    <row r="21" spans="1:8">
      <c r="A21" s="12">
        <v>16</v>
      </c>
      <c r="B21" s="52"/>
      <c r="C21" s="100"/>
      <c r="D21" s="100"/>
      <c r="E21" s="101"/>
      <c r="F21" s="53"/>
      <c r="G21" s="101"/>
      <c r="H21" s="57"/>
    </row>
    <row r="22" spans="1:8">
      <c r="A22" s="12">
        <v>17</v>
      </c>
      <c r="B22" s="52"/>
      <c r="C22" s="100"/>
      <c r="D22" s="100"/>
      <c r="E22" s="101"/>
      <c r="F22" s="53"/>
      <c r="G22" s="144"/>
    </row>
    <row r="23" spans="1:8">
      <c r="A23" s="12">
        <v>18</v>
      </c>
      <c r="B23" s="52"/>
      <c r="C23" s="100"/>
      <c r="D23" s="100"/>
      <c r="E23" s="101"/>
      <c r="F23" s="53"/>
      <c r="G23" s="144"/>
    </row>
    <row r="24" spans="1:8" s="101" customFormat="1">
      <c r="A24" s="100">
        <v>19</v>
      </c>
      <c r="B24" s="52"/>
      <c r="C24" s="100"/>
      <c r="D24" s="100"/>
      <c r="F24" s="53"/>
      <c r="G24" s="144"/>
    </row>
    <row r="25" spans="1:8">
      <c r="A25" s="100">
        <v>20</v>
      </c>
      <c r="B25" s="52"/>
      <c r="C25" s="100"/>
      <c r="D25" s="100"/>
      <c r="E25" s="101"/>
      <c r="F25" s="53"/>
      <c r="G25" s="144"/>
    </row>
    <row r="26" spans="1:8">
      <c r="A26" s="100">
        <v>21</v>
      </c>
      <c r="B26" s="52"/>
      <c r="C26" s="100"/>
      <c r="D26" s="100"/>
      <c r="E26" s="101"/>
      <c r="F26" s="53"/>
      <c r="G26" s="31"/>
    </row>
    <row r="27" spans="1:8">
      <c r="A27" s="100">
        <v>22</v>
      </c>
      <c r="B27" s="52"/>
      <c r="C27" s="100"/>
      <c r="D27" s="100"/>
      <c r="E27" s="101"/>
      <c r="F27" s="53"/>
      <c r="G27" s="144"/>
    </row>
    <row r="28" spans="1:8">
      <c r="A28" s="100">
        <v>23</v>
      </c>
      <c r="B28" s="52"/>
      <c r="C28" s="141"/>
      <c r="D28" s="141"/>
      <c r="E28" s="101"/>
      <c r="F28" s="97"/>
      <c r="G28" s="144"/>
      <c r="H28" s="141"/>
    </row>
    <row r="29" spans="1:8">
      <c r="A29" s="100">
        <v>24</v>
      </c>
      <c r="B29" s="52"/>
      <c r="C29" s="141"/>
      <c r="D29" s="166"/>
      <c r="E29" s="101"/>
      <c r="F29" s="97"/>
      <c r="G29" s="143"/>
      <c r="H29" s="141"/>
    </row>
    <row r="30" spans="1:8">
      <c r="A30" s="100">
        <v>25</v>
      </c>
      <c r="B30" s="52"/>
      <c r="C30" s="100"/>
      <c r="D30" s="100"/>
      <c r="E30" s="101"/>
      <c r="F30" s="53"/>
      <c r="G30" s="144"/>
    </row>
    <row r="31" spans="1:8">
      <c r="A31" s="100">
        <v>26</v>
      </c>
      <c r="B31" s="52"/>
      <c r="C31" s="100"/>
      <c r="D31" s="100"/>
      <c r="E31" s="101"/>
      <c r="F31" s="53"/>
      <c r="G31" s="144"/>
    </row>
    <row r="32" spans="1:8">
      <c r="A32" s="100">
        <v>27</v>
      </c>
      <c r="B32" s="19"/>
      <c r="D32" s="169"/>
      <c r="E32" s="101"/>
      <c r="F32" s="53"/>
      <c r="G32" s="144"/>
    </row>
    <row r="33" spans="1:7">
      <c r="A33" s="100">
        <v>28</v>
      </c>
      <c r="B33" s="52"/>
      <c r="D33" s="100"/>
      <c r="E33" s="101"/>
      <c r="F33" s="53"/>
      <c r="G33" s="144"/>
    </row>
    <row r="34" spans="1:7">
      <c r="A34" s="100">
        <v>29</v>
      </c>
      <c r="B34" s="52"/>
      <c r="D34" s="100"/>
      <c r="E34" s="101"/>
      <c r="F34" s="53"/>
      <c r="G34" s="144"/>
    </row>
    <row r="35" spans="1:7">
      <c r="A35" s="100">
        <v>30</v>
      </c>
      <c r="B35" s="19"/>
      <c r="D35" s="181"/>
      <c r="E35" s="101"/>
      <c r="F35" s="53"/>
      <c r="G35" s="144"/>
    </row>
    <row r="36" spans="1:7">
      <c r="A36" s="100">
        <v>31</v>
      </c>
      <c r="B36" s="19"/>
      <c r="D36" s="100"/>
      <c r="E36" s="101"/>
      <c r="F36" s="53"/>
      <c r="G36" s="144"/>
    </row>
    <row r="37" spans="1:7">
      <c r="A37" s="100">
        <v>32</v>
      </c>
      <c r="B37" s="52"/>
      <c r="D37" s="100"/>
      <c r="E37" s="101"/>
      <c r="F37" s="53"/>
    </row>
    <row r="38" spans="1:7">
      <c r="A38" s="100">
        <v>33</v>
      </c>
      <c r="B38" s="52"/>
      <c r="C38" s="100"/>
      <c r="D38" s="100"/>
      <c r="F38" s="53"/>
      <c r="G38" s="144"/>
    </row>
    <row r="39" spans="1:7">
      <c r="A39" s="100">
        <v>34</v>
      </c>
      <c r="B39" s="52"/>
      <c r="C39" s="100"/>
      <c r="D39" s="181"/>
      <c r="E39" s="101"/>
      <c r="F39" s="53"/>
      <c r="G39" s="31"/>
    </row>
    <row r="40" spans="1:7">
      <c r="A40" s="100">
        <v>35</v>
      </c>
      <c r="B40" s="52"/>
      <c r="C40" s="100"/>
      <c r="D40" s="181"/>
      <c r="E40" s="101"/>
      <c r="F40" s="53"/>
      <c r="G40" s="144"/>
    </row>
    <row r="41" spans="1:7">
      <c r="A41" s="100">
        <v>36</v>
      </c>
      <c r="B41" s="19"/>
      <c r="C41" s="100"/>
      <c r="D41" s="194"/>
      <c r="E41" s="101"/>
      <c r="F41" s="53"/>
    </row>
    <row r="42" spans="1:7">
      <c r="A42" s="100">
        <v>37</v>
      </c>
      <c r="B42" s="52"/>
      <c r="D42" s="100"/>
      <c r="E42" s="101"/>
      <c r="F42" s="53"/>
      <c r="G42" s="144"/>
    </row>
    <row r="43" spans="1:7">
      <c r="A43" s="100">
        <v>38</v>
      </c>
      <c r="B43" s="52"/>
      <c r="D43" s="100"/>
      <c r="E43" s="101"/>
      <c r="F43" s="53"/>
      <c r="G43" s="144"/>
    </row>
    <row r="44" spans="1:7">
      <c r="A44" s="100">
        <v>39</v>
      </c>
      <c r="B44" s="52"/>
      <c r="C44" s="100"/>
      <c r="D44" s="194"/>
      <c r="E44" s="101"/>
      <c r="F44" s="53"/>
    </row>
    <row r="45" spans="1:7">
      <c r="A45" s="100">
        <v>40</v>
      </c>
      <c r="B45" s="52"/>
      <c r="D45" s="100"/>
      <c r="E45" s="101"/>
      <c r="F45" s="53"/>
      <c r="G45" s="101"/>
    </row>
    <row r="46" spans="1:7">
      <c r="A46" s="100">
        <v>41</v>
      </c>
      <c r="B46" s="52"/>
      <c r="C46" s="100"/>
      <c r="D46" s="197"/>
      <c r="E46" s="101"/>
      <c r="F46" s="53"/>
      <c r="G46" s="101"/>
    </row>
    <row r="47" spans="1:7">
      <c r="A47" s="100">
        <v>42</v>
      </c>
      <c r="B47" s="52"/>
      <c r="D47" s="100"/>
      <c r="E47" s="101"/>
      <c r="F47" s="53"/>
      <c r="G47" s="144"/>
    </row>
    <row r="48" spans="1:7">
      <c r="A48" s="100">
        <v>43</v>
      </c>
      <c r="B48" s="52"/>
      <c r="D48" s="100"/>
      <c r="E48" s="101"/>
      <c r="F48" s="53"/>
      <c r="G48" s="101"/>
    </row>
    <row r="49" spans="1:2">
      <c r="A49" s="100">
        <v>44</v>
      </c>
    </row>
    <row r="50" spans="1:2">
      <c r="A50" s="100">
        <v>45</v>
      </c>
    </row>
    <row r="51" spans="1:2">
      <c r="A51" s="100">
        <v>46</v>
      </c>
    </row>
    <row r="52" spans="1:2">
      <c r="A52" s="100">
        <v>47</v>
      </c>
    </row>
    <row r="53" spans="1:2">
      <c r="A53" s="100">
        <v>48</v>
      </c>
    </row>
    <row r="54" spans="1:2">
      <c r="A54" s="100">
        <v>49</v>
      </c>
    </row>
    <row r="55" spans="1:2">
      <c r="A55" s="100">
        <v>50</v>
      </c>
    </row>
    <row r="56" spans="1:2">
      <c r="A56" s="100">
        <v>51</v>
      </c>
    </row>
    <row r="57" spans="1:2">
      <c r="B57" s="27"/>
    </row>
    <row r="58" spans="1:2">
      <c r="B58" s="27"/>
    </row>
    <row r="59" spans="1:2">
      <c r="B59" s="27"/>
    </row>
    <row r="60" spans="1:2">
      <c r="B60" s="27"/>
    </row>
    <row r="61" spans="1:2">
      <c r="B61" s="27"/>
    </row>
    <row r="62" spans="1:2">
      <c r="B62" s="27"/>
    </row>
    <row r="63" spans="1:2">
      <c r="B63" s="27"/>
    </row>
    <row r="64" spans="1:2">
      <c r="B64" s="27"/>
    </row>
    <row r="65" spans="2:2">
      <c r="B65" s="27"/>
    </row>
    <row r="66" spans="2:2">
      <c r="B66" s="27"/>
    </row>
    <row r="67" spans="2:2">
      <c r="B67" s="27"/>
    </row>
    <row r="68" spans="2:2">
      <c r="B68" s="27"/>
    </row>
    <row r="69" spans="2:2">
      <c r="B69" s="27"/>
    </row>
    <row r="70" spans="2:2">
      <c r="B70" s="27"/>
    </row>
    <row r="71" spans="2:2">
      <c r="B71" s="27"/>
    </row>
    <row r="72" spans="2:2">
      <c r="B72" s="27"/>
    </row>
    <row r="73" spans="2:2">
      <c r="B73" s="27"/>
    </row>
    <row r="74" spans="2:2">
      <c r="B74" s="27"/>
    </row>
    <row r="75" spans="2:2">
      <c r="B75" s="27"/>
    </row>
    <row r="76" spans="2:2">
      <c r="B76" s="27"/>
    </row>
    <row r="77" spans="2:2">
      <c r="B77" s="27"/>
    </row>
    <row r="78" spans="2:2">
      <c r="B78" s="27"/>
    </row>
    <row r="79" spans="2:2">
      <c r="B79" s="27"/>
    </row>
    <row r="80" spans="2:2">
      <c r="B80" s="27"/>
    </row>
    <row r="81" spans="2:2">
      <c r="B81" s="27"/>
    </row>
    <row r="82" spans="2:2">
      <c r="B82" s="27"/>
    </row>
    <row r="83" spans="2:2">
      <c r="B83" s="27"/>
    </row>
    <row r="84" spans="2:2">
      <c r="B84" s="26"/>
    </row>
    <row r="85" spans="2:2">
      <c r="B85" s="26"/>
    </row>
    <row r="86" spans="2:2">
      <c r="B86" s="26"/>
    </row>
    <row r="87" spans="2:2">
      <c r="B87" s="26"/>
    </row>
    <row r="88" spans="2:2">
      <c r="B88" s="26"/>
    </row>
    <row r="89" spans="2:2">
      <c r="B89" s="26"/>
    </row>
    <row r="90" spans="2:2">
      <c r="B90" s="26"/>
    </row>
    <row r="91" spans="2:2">
      <c r="B91" s="26"/>
    </row>
    <row r="92" spans="2:2">
      <c r="B92" s="26"/>
    </row>
    <row r="93" spans="2:2">
      <c r="B93" s="26"/>
    </row>
    <row r="94" spans="2:2">
      <c r="B94" s="26"/>
    </row>
    <row r="95" spans="2:2">
      <c r="B95" s="26"/>
    </row>
    <row r="96" spans="2:2">
      <c r="B96" s="26"/>
    </row>
    <row r="97" spans="2:2">
      <c r="B97" s="26"/>
    </row>
    <row r="98" spans="2:2">
      <c r="B98" s="26"/>
    </row>
    <row r="99" spans="2:2">
      <c r="B99" s="26"/>
    </row>
    <row r="100" spans="2:2">
      <c r="B100" s="26"/>
    </row>
    <row r="101" spans="2:2">
      <c r="B101" s="26"/>
    </row>
    <row r="102" spans="2:2">
      <c r="B102" s="26"/>
    </row>
    <row r="103" spans="2:2">
      <c r="B103" s="26"/>
    </row>
    <row r="104" spans="2:2">
      <c r="B104" s="26"/>
    </row>
    <row r="105" spans="2:2">
      <c r="B105" s="26"/>
    </row>
    <row r="106" spans="2:2">
      <c r="B106" s="2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P105"/>
  <sheetViews>
    <sheetView zoomScaleNormal="100" workbookViewId="0">
      <pane xSplit="6" ySplit="7" topLeftCell="G8" activePane="bottomRight" state="frozen"/>
      <selection pane="topRight" activeCell="F1" sqref="F1"/>
      <selection pane="bottomLeft" activeCell="A6" sqref="A6"/>
      <selection pane="bottomRight" activeCell="G25" sqref="G25"/>
    </sheetView>
  </sheetViews>
  <sheetFormatPr defaultColWidth="9.109375" defaultRowHeight="13.8"/>
  <cols>
    <col min="1" max="1" width="4.44140625" style="12" customWidth="1"/>
    <col min="2" max="2" width="11.44140625" style="12" bestFit="1" customWidth="1"/>
    <col min="3" max="3" width="19.44140625" style="12" bestFit="1" customWidth="1"/>
    <col min="4" max="4" width="12.44140625" style="12" bestFit="1" customWidth="1"/>
    <col min="5" max="5" width="36.6640625" style="13" bestFit="1" customWidth="1"/>
    <col min="6" max="6" width="13.6640625" style="12" customWidth="1"/>
    <col min="7" max="7" width="10.88671875" style="12" customWidth="1"/>
    <col min="8" max="8" width="60" style="14" customWidth="1"/>
    <col min="9" max="9" width="6.88671875" style="12" customWidth="1"/>
    <col min="10" max="10" width="13" style="100" customWidth="1"/>
    <col min="11" max="11" width="8.109375" style="15" customWidth="1"/>
    <col min="12" max="12" width="26.88671875" style="13" bestFit="1" customWidth="1"/>
    <col min="13" max="13" width="10.5546875" style="13" customWidth="1"/>
    <col min="14" max="15" width="9.109375" style="13"/>
    <col min="16" max="16" width="9.88671875" style="13" bestFit="1" customWidth="1"/>
    <col min="17" max="16384" width="9.109375" style="13"/>
  </cols>
  <sheetData>
    <row r="1" spans="1:16">
      <c r="G1" s="101" t="s">
        <v>72</v>
      </c>
      <c r="H1" s="133" t="s">
        <v>73</v>
      </c>
      <c r="M1" s="13" t="s">
        <v>15</v>
      </c>
    </row>
    <row r="2" spans="1:16">
      <c r="A2" s="11" t="s">
        <v>59</v>
      </c>
      <c r="B2" s="11"/>
      <c r="F2" s="12" t="s">
        <v>65</v>
      </c>
      <c r="G2" s="12" t="s">
        <v>15</v>
      </c>
      <c r="L2" s="13" t="s">
        <v>66</v>
      </c>
      <c r="M2" s="94">
        <f>SUM(G30,G33,G34,G35,G48)</f>
        <v>0</v>
      </c>
    </row>
    <row r="3" spans="1:16" ht="14.4" thickBot="1">
      <c r="A3" s="11"/>
      <c r="B3" s="11"/>
      <c r="E3" s="15" t="s">
        <v>9</v>
      </c>
      <c r="G3" s="18">
        <v>34000</v>
      </c>
      <c r="H3" s="16"/>
      <c r="L3" s="13" t="s">
        <v>67</v>
      </c>
      <c r="M3" s="94">
        <f>SUM(F4-M2)</f>
        <v>24705.760000000002</v>
      </c>
    </row>
    <row r="4" spans="1:16" ht="14.4" thickBot="1">
      <c r="A4" s="11"/>
      <c r="B4" s="11"/>
      <c r="D4" s="19"/>
      <c r="E4" s="102" t="s">
        <v>132</v>
      </c>
      <c r="F4" s="41">
        <f>SUM(F8:F105)</f>
        <v>24705.760000000002</v>
      </c>
      <c r="G4" s="93">
        <f>SUM(G8:G99)</f>
        <v>18158.570000000003</v>
      </c>
      <c r="H4" s="16"/>
    </row>
    <row r="5" spans="1:16">
      <c r="E5" s="15" t="s">
        <v>10</v>
      </c>
      <c r="F5" s="18"/>
      <c r="G5" s="18">
        <f>G3-G4</f>
        <v>15841.429999999997</v>
      </c>
      <c r="H5" s="16"/>
      <c r="L5" s="13" t="s">
        <v>36</v>
      </c>
    </row>
    <row r="6" spans="1:16">
      <c r="E6" s="15"/>
      <c r="H6" s="15"/>
      <c r="L6" s="13" t="s">
        <v>37</v>
      </c>
    </row>
    <row r="7" spans="1:16" s="25" customFormat="1" ht="28.2" thickBot="1">
      <c r="A7" s="21" t="s">
        <v>5</v>
      </c>
      <c r="B7" s="21" t="s">
        <v>38</v>
      </c>
      <c r="C7" s="21" t="s">
        <v>0</v>
      </c>
      <c r="D7" s="21" t="s">
        <v>6</v>
      </c>
      <c r="E7" s="22" t="s">
        <v>1</v>
      </c>
      <c r="F7" s="42" t="s">
        <v>61</v>
      </c>
      <c r="G7" s="42" t="s">
        <v>39</v>
      </c>
      <c r="H7" s="23" t="s">
        <v>2</v>
      </c>
      <c r="I7" s="42" t="s">
        <v>11</v>
      </c>
      <c r="J7" s="42" t="s">
        <v>71</v>
      </c>
      <c r="K7" s="45"/>
      <c r="L7" s="24" t="s">
        <v>14</v>
      </c>
      <c r="M7" s="24" t="s">
        <v>15</v>
      </c>
      <c r="N7" s="109" t="s">
        <v>68</v>
      </c>
      <c r="O7" s="110" t="s">
        <v>69</v>
      </c>
      <c r="P7" s="110" t="s">
        <v>70</v>
      </c>
    </row>
    <row r="8" spans="1:16" ht="14.4" thickBot="1">
      <c r="A8" s="103">
        <v>1</v>
      </c>
      <c r="B8" s="68">
        <v>43865</v>
      </c>
      <c r="C8" s="141" t="s">
        <v>173</v>
      </c>
      <c r="D8" s="141" t="s">
        <v>86</v>
      </c>
      <c r="E8" s="142" t="s">
        <v>174</v>
      </c>
      <c r="F8" s="40">
        <v>930.9</v>
      </c>
      <c r="G8" s="40">
        <v>679.1</v>
      </c>
      <c r="H8" s="143" t="s">
        <v>175</v>
      </c>
      <c r="I8" s="104">
        <v>3</v>
      </c>
      <c r="K8" s="74">
        <v>1</v>
      </c>
      <c r="L8" s="32" t="s">
        <v>31</v>
      </c>
      <c r="M8" s="33"/>
      <c r="N8" s="111"/>
      <c r="O8" s="112"/>
      <c r="P8" s="113"/>
    </row>
    <row r="9" spans="1:16" ht="14.4" thickBot="1">
      <c r="A9" s="103">
        <v>2</v>
      </c>
      <c r="B9" s="68">
        <v>43867</v>
      </c>
      <c r="C9" s="100" t="s">
        <v>179</v>
      </c>
      <c r="D9" s="92" t="s">
        <v>86</v>
      </c>
      <c r="E9" s="14" t="s">
        <v>180</v>
      </c>
      <c r="F9" s="97">
        <v>4194.3999999999996</v>
      </c>
      <c r="G9" s="97">
        <v>3029.3</v>
      </c>
      <c r="H9" s="101" t="s">
        <v>181</v>
      </c>
      <c r="I9" s="104">
        <v>3</v>
      </c>
      <c r="K9" s="74">
        <v>2</v>
      </c>
      <c r="L9" s="36" t="s">
        <v>35</v>
      </c>
      <c r="M9" s="33"/>
      <c r="N9" s="111"/>
      <c r="O9" s="112"/>
      <c r="P9" s="113"/>
    </row>
    <row r="10" spans="1:16" s="37" customFormat="1" ht="14.4" thickBot="1">
      <c r="A10" s="103">
        <v>3</v>
      </c>
      <c r="B10" s="239">
        <v>43865</v>
      </c>
      <c r="C10" s="237" t="s">
        <v>171</v>
      </c>
      <c r="D10" s="238" t="s">
        <v>86</v>
      </c>
      <c r="E10" s="146" t="s">
        <v>91</v>
      </c>
      <c r="F10" s="97">
        <v>5259.69</v>
      </c>
      <c r="G10" s="240">
        <v>3792</v>
      </c>
      <c r="H10" s="143" t="s">
        <v>172</v>
      </c>
      <c r="I10" s="104">
        <v>7</v>
      </c>
      <c r="K10" s="74">
        <v>3</v>
      </c>
      <c r="L10" s="36" t="s">
        <v>33</v>
      </c>
      <c r="M10" s="33"/>
      <c r="N10" s="111"/>
      <c r="O10" s="114"/>
      <c r="P10" s="113"/>
    </row>
    <row r="11" spans="1:16" ht="14.4" thickBot="1">
      <c r="A11" s="103">
        <v>4</v>
      </c>
      <c r="B11" s="68">
        <v>43888</v>
      </c>
      <c r="C11" s="141" t="s">
        <v>210</v>
      </c>
      <c r="D11" s="84" t="s">
        <v>86</v>
      </c>
      <c r="E11" s="143" t="s">
        <v>211</v>
      </c>
      <c r="F11" s="97">
        <v>428</v>
      </c>
      <c r="G11" s="97">
        <v>306.81</v>
      </c>
      <c r="H11" s="143" t="s">
        <v>212</v>
      </c>
      <c r="I11" s="27">
        <v>8</v>
      </c>
      <c r="J11" s="104"/>
      <c r="K11" s="74">
        <v>4</v>
      </c>
      <c r="L11" s="36" t="s">
        <v>32</v>
      </c>
      <c r="M11" s="33"/>
      <c r="N11" s="111"/>
      <c r="O11" s="112"/>
      <c r="P11" s="113"/>
    </row>
    <row r="12" spans="1:16" ht="13.5" customHeight="1" thickBot="1">
      <c r="A12" s="103">
        <v>5</v>
      </c>
      <c r="B12" s="19">
        <v>43900</v>
      </c>
      <c r="C12" s="100" t="s">
        <v>223</v>
      </c>
      <c r="D12" s="100" t="s">
        <v>86</v>
      </c>
      <c r="E12" s="143" t="s">
        <v>224</v>
      </c>
      <c r="F12" s="97">
        <v>6851.26</v>
      </c>
      <c r="G12" s="97">
        <v>4946.24</v>
      </c>
      <c r="H12" s="14" t="s">
        <v>227</v>
      </c>
      <c r="I12" s="12">
        <v>8</v>
      </c>
      <c r="J12" s="104"/>
      <c r="K12" s="74">
        <v>5</v>
      </c>
      <c r="L12" s="36" t="s">
        <v>40</v>
      </c>
      <c r="M12" s="33"/>
      <c r="N12" s="112"/>
      <c r="O12" s="112"/>
      <c r="P12" s="113"/>
    </row>
    <row r="13" spans="1:16" ht="14.4" thickBot="1">
      <c r="A13" s="103">
        <v>6</v>
      </c>
      <c r="B13" s="68">
        <v>43906</v>
      </c>
      <c r="C13" s="141" t="s">
        <v>62</v>
      </c>
      <c r="D13" s="84" t="s">
        <v>86</v>
      </c>
      <c r="E13" s="142" t="s">
        <v>85</v>
      </c>
      <c r="F13" s="97">
        <v>807.69</v>
      </c>
      <c r="G13" s="97">
        <v>569.25</v>
      </c>
      <c r="H13" s="143" t="s">
        <v>236</v>
      </c>
      <c r="I13" s="27">
        <v>8</v>
      </c>
      <c r="J13" s="104"/>
      <c r="K13" s="74">
        <v>6</v>
      </c>
      <c r="L13" s="36" t="s">
        <v>12</v>
      </c>
      <c r="M13" s="33"/>
      <c r="N13" s="112"/>
      <c r="O13" s="112"/>
      <c r="P13" s="113"/>
    </row>
    <row r="14" spans="1:16" s="37" customFormat="1" ht="14.4" thickBot="1">
      <c r="A14" s="103">
        <v>7</v>
      </c>
      <c r="B14" s="68">
        <v>43915</v>
      </c>
      <c r="C14" s="141" t="s">
        <v>250</v>
      </c>
      <c r="D14" s="84" t="s">
        <v>86</v>
      </c>
      <c r="E14" s="142" t="s">
        <v>174</v>
      </c>
      <c r="F14" s="97">
        <v>1241.2</v>
      </c>
      <c r="G14" s="97">
        <v>856.84</v>
      </c>
      <c r="H14" s="143" t="s">
        <v>253</v>
      </c>
      <c r="I14" s="27"/>
      <c r="J14" s="104"/>
      <c r="K14" s="74">
        <v>7</v>
      </c>
      <c r="L14" s="36" t="s">
        <v>47</v>
      </c>
      <c r="M14" s="33"/>
      <c r="N14" s="115"/>
      <c r="O14" s="115"/>
      <c r="P14" s="116"/>
    </row>
    <row r="15" spans="1:16" ht="14.4" thickBot="1">
      <c r="A15" s="103">
        <v>8</v>
      </c>
      <c r="B15" s="68">
        <v>43915</v>
      </c>
      <c r="C15" s="280" t="s">
        <v>251</v>
      </c>
      <c r="D15" s="281" t="s">
        <v>86</v>
      </c>
      <c r="E15" s="142" t="s">
        <v>262</v>
      </c>
      <c r="F15" s="97">
        <v>798.22</v>
      </c>
      <c r="G15" s="97">
        <v>551.03</v>
      </c>
      <c r="H15" s="143" t="s">
        <v>254</v>
      </c>
      <c r="I15" s="27"/>
      <c r="J15" s="104"/>
      <c r="K15" s="74">
        <v>8</v>
      </c>
      <c r="L15" s="36" t="s">
        <v>34</v>
      </c>
      <c r="M15" s="33"/>
      <c r="N15" s="112"/>
      <c r="O15" s="112"/>
      <c r="P15" s="113"/>
    </row>
    <row r="16" spans="1:16" ht="14.4" thickBot="1">
      <c r="A16" s="103">
        <v>9</v>
      </c>
      <c r="B16" s="68">
        <v>43915</v>
      </c>
      <c r="C16" s="280" t="s">
        <v>252</v>
      </c>
      <c r="D16" s="84" t="s">
        <v>86</v>
      </c>
      <c r="E16" s="135" t="s">
        <v>180</v>
      </c>
      <c r="F16" s="97">
        <v>4194.3999999999996</v>
      </c>
      <c r="G16" s="97">
        <v>3029.3</v>
      </c>
      <c r="H16" s="135" t="s">
        <v>181</v>
      </c>
      <c r="I16" s="27"/>
      <c r="J16" s="104"/>
      <c r="K16" s="74">
        <v>9</v>
      </c>
      <c r="L16" s="36" t="s">
        <v>48</v>
      </c>
      <c r="M16" s="33"/>
      <c r="N16" s="112"/>
      <c r="O16" s="112"/>
      <c r="P16" s="113"/>
    </row>
    <row r="17" spans="1:16" ht="14.4" thickBot="1">
      <c r="A17" s="103">
        <v>10</v>
      </c>
      <c r="B17" s="325">
        <v>43844</v>
      </c>
      <c r="C17" s="324" t="s">
        <v>159</v>
      </c>
      <c r="D17" s="324" t="s">
        <v>104</v>
      </c>
      <c r="E17" s="142" t="s">
        <v>95</v>
      </c>
      <c r="G17" s="250">
        <v>398.7</v>
      </c>
      <c r="H17" s="143" t="s">
        <v>294</v>
      </c>
      <c r="I17" s="27"/>
      <c r="J17" s="104"/>
      <c r="K17" s="74">
        <v>10</v>
      </c>
      <c r="L17" s="36" t="s">
        <v>49</v>
      </c>
      <c r="M17" s="33"/>
      <c r="N17" s="112"/>
      <c r="O17" s="112"/>
      <c r="P17" s="113"/>
    </row>
    <row r="18" spans="1:16">
      <c r="A18" s="103">
        <v>11</v>
      </c>
      <c r="B18" s="68"/>
      <c r="C18" s="134"/>
      <c r="D18" s="134"/>
      <c r="E18" s="135"/>
      <c r="F18" s="97"/>
      <c r="G18" s="97"/>
      <c r="H18" s="135"/>
      <c r="I18" s="27"/>
      <c r="J18" s="104"/>
      <c r="K18" s="28"/>
      <c r="L18" s="127"/>
      <c r="M18" s="128"/>
      <c r="N18" s="129"/>
      <c r="O18" s="129"/>
      <c r="P18" s="129"/>
    </row>
    <row r="19" spans="1:16">
      <c r="A19" s="103">
        <v>12</v>
      </c>
      <c r="B19" s="68"/>
      <c r="C19" s="134"/>
      <c r="D19" s="134"/>
      <c r="E19" s="96"/>
      <c r="F19" s="97"/>
      <c r="G19" s="97"/>
      <c r="H19" s="135"/>
      <c r="I19" s="27"/>
      <c r="J19" s="104"/>
      <c r="K19" s="74"/>
      <c r="L19" s="38"/>
      <c r="M19" s="38"/>
    </row>
    <row r="20" spans="1:16">
      <c r="A20" s="103">
        <v>13</v>
      </c>
      <c r="B20" s="68"/>
      <c r="C20" s="134"/>
      <c r="D20" s="134"/>
      <c r="E20" s="96"/>
      <c r="F20" s="97"/>
      <c r="G20" s="97"/>
      <c r="H20" s="135"/>
      <c r="I20" s="27"/>
      <c r="J20" s="104"/>
      <c r="K20" s="74"/>
    </row>
    <row r="21" spans="1:16">
      <c r="A21" s="103">
        <v>14</v>
      </c>
      <c r="B21" s="68"/>
      <c r="C21" s="134"/>
      <c r="D21" s="134"/>
      <c r="E21" s="96"/>
      <c r="F21" s="97"/>
      <c r="G21" s="97"/>
      <c r="H21" s="135"/>
      <c r="I21" s="27"/>
      <c r="J21" s="104"/>
      <c r="K21" s="74"/>
    </row>
    <row r="22" spans="1:16">
      <c r="A22" s="103">
        <v>15</v>
      </c>
      <c r="B22" s="68"/>
      <c r="C22" s="134"/>
      <c r="D22" s="134"/>
      <c r="E22" s="96"/>
      <c r="F22" s="97"/>
      <c r="G22" s="97"/>
      <c r="H22" s="135"/>
      <c r="I22" s="27"/>
      <c r="J22" s="104"/>
      <c r="K22" s="13"/>
    </row>
    <row r="23" spans="1:16">
      <c r="A23" s="103">
        <v>16</v>
      </c>
      <c r="B23" s="68"/>
      <c r="C23" s="134"/>
      <c r="D23" s="134"/>
      <c r="E23" s="96"/>
      <c r="F23" s="97"/>
      <c r="G23" s="97"/>
      <c r="H23" s="135"/>
      <c r="I23" s="27"/>
      <c r="J23" s="104"/>
    </row>
    <row r="24" spans="1:16">
      <c r="A24" s="103">
        <v>17</v>
      </c>
      <c r="B24" s="68"/>
      <c r="C24" s="134"/>
      <c r="D24" s="134"/>
      <c r="E24" s="96"/>
      <c r="F24" s="97"/>
      <c r="G24" s="97"/>
      <c r="H24" s="135"/>
      <c r="I24" s="27"/>
      <c r="J24" s="104"/>
      <c r="K24" s="74"/>
      <c r="L24" s="37"/>
      <c r="M24" s="37"/>
    </row>
    <row r="25" spans="1:16">
      <c r="A25" s="103">
        <v>18</v>
      </c>
      <c r="B25" s="68"/>
      <c r="C25" s="134"/>
      <c r="D25" s="134"/>
      <c r="E25" s="135"/>
      <c r="F25" s="97"/>
      <c r="G25" s="97"/>
      <c r="H25" s="135"/>
      <c r="I25" s="27"/>
      <c r="J25" s="104"/>
      <c r="L25" s="35"/>
      <c r="M25" s="34"/>
    </row>
    <row r="26" spans="1:16">
      <c r="A26" s="103">
        <v>19</v>
      </c>
      <c r="B26" s="68"/>
      <c r="C26" s="134"/>
      <c r="D26" s="134"/>
      <c r="E26" s="96"/>
      <c r="F26" s="97"/>
      <c r="G26" s="97"/>
      <c r="H26" s="135"/>
      <c r="I26" s="27"/>
      <c r="J26" s="104"/>
    </row>
    <row r="27" spans="1:16" s="38" customFormat="1">
      <c r="A27" s="103">
        <v>20</v>
      </c>
      <c r="B27" s="68"/>
      <c r="C27" s="27"/>
      <c r="D27" s="27"/>
      <c r="E27" s="28"/>
      <c r="F27" s="97"/>
      <c r="G27" s="97"/>
      <c r="H27" s="30"/>
      <c r="I27" s="27"/>
      <c r="J27" s="104"/>
      <c r="K27" s="47"/>
      <c r="L27" s="37"/>
      <c r="M27" s="37"/>
    </row>
    <row r="28" spans="1:16" s="38" customFormat="1">
      <c r="A28" s="103">
        <v>21</v>
      </c>
      <c r="B28" s="68"/>
      <c r="C28" s="27"/>
      <c r="D28" s="27"/>
      <c r="E28" s="28"/>
      <c r="F28" s="40"/>
      <c r="G28" s="97"/>
      <c r="H28" s="30"/>
      <c r="I28" s="27"/>
      <c r="J28" s="104"/>
      <c r="K28" s="47"/>
      <c r="L28" s="13"/>
      <c r="M28" s="13"/>
    </row>
    <row r="29" spans="1:16" s="38" customFormat="1">
      <c r="A29" s="31">
        <v>22</v>
      </c>
      <c r="B29" s="68"/>
      <c r="C29" s="168"/>
      <c r="D29" s="168"/>
      <c r="E29" s="142"/>
      <c r="F29" s="29"/>
      <c r="G29" s="29"/>
      <c r="H29" s="143"/>
      <c r="I29" s="142"/>
      <c r="J29" s="142"/>
      <c r="L29" s="101"/>
      <c r="M29" s="101"/>
    </row>
    <row r="30" spans="1:16">
      <c r="A30" s="103">
        <v>23</v>
      </c>
      <c r="B30" s="68"/>
      <c r="C30" s="134"/>
      <c r="D30" s="134"/>
      <c r="E30" s="135"/>
      <c r="F30" s="18"/>
      <c r="G30" s="40"/>
      <c r="H30" s="135"/>
      <c r="I30" s="27"/>
      <c r="J30" s="104"/>
    </row>
    <row r="31" spans="1:16">
      <c r="A31" s="103">
        <v>24</v>
      </c>
      <c r="B31" s="68"/>
      <c r="C31" s="134"/>
      <c r="D31" s="134"/>
      <c r="E31" s="135"/>
      <c r="F31" s="18"/>
      <c r="G31" s="40"/>
      <c r="H31" s="135"/>
      <c r="I31" s="27"/>
      <c r="J31" s="104"/>
    </row>
    <row r="32" spans="1:16">
      <c r="A32" s="103">
        <v>25</v>
      </c>
      <c r="B32" s="68"/>
      <c r="C32" s="134"/>
      <c r="D32" s="134"/>
      <c r="E32" s="143"/>
      <c r="F32" s="18"/>
      <c r="G32" s="97"/>
      <c r="H32" s="135"/>
      <c r="I32" s="27"/>
      <c r="J32" s="104"/>
      <c r="K32" s="48"/>
    </row>
    <row r="33" spans="1:13" s="37" customFormat="1">
      <c r="A33" s="103">
        <v>26</v>
      </c>
      <c r="B33" s="68"/>
      <c r="C33" s="134"/>
      <c r="D33" s="134"/>
      <c r="E33" s="142"/>
      <c r="F33" s="40"/>
      <c r="G33" s="97"/>
      <c r="H33" s="135"/>
      <c r="I33" s="27"/>
      <c r="J33" s="104"/>
      <c r="K33" s="49"/>
      <c r="L33" s="13"/>
      <c r="M33" s="13"/>
    </row>
    <row r="34" spans="1:13" s="101" customFormat="1" ht="15.6" customHeight="1">
      <c r="A34" s="189">
        <v>27</v>
      </c>
      <c r="B34" s="188"/>
      <c r="C34" s="187"/>
      <c r="D34" s="187"/>
      <c r="E34" s="144"/>
      <c r="F34" s="97"/>
      <c r="G34" s="97"/>
      <c r="H34" s="144"/>
      <c r="I34" s="187"/>
      <c r="J34" s="186"/>
      <c r="K34" s="102"/>
    </row>
    <row r="35" spans="1:13">
      <c r="A35" s="103">
        <v>28</v>
      </c>
      <c r="B35" s="68"/>
      <c r="C35" s="134"/>
      <c r="D35" s="134"/>
      <c r="E35" s="142"/>
      <c r="F35" s="97"/>
      <c r="G35" s="40"/>
      <c r="H35" s="135"/>
      <c r="I35" s="27"/>
      <c r="J35" s="104"/>
    </row>
    <row r="36" spans="1:13">
      <c r="A36" s="103">
        <v>29</v>
      </c>
      <c r="B36" s="68"/>
      <c r="C36" s="134"/>
      <c r="D36" s="134"/>
      <c r="E36" s="142"/>
      <c r="F36" s="40"/>
      <c r="G36" s="40"/>
      <c r="H36" s="135"/>
      <c r="I36" s="27"/>
      <c r="J36" s="104"/>
      <c r="L36" s="37"/>
      <c r="M36" s="37"/>
    </row>
    <row r="37" spans="1:13">
      <c r="A37" s="103">
        <v>30</v>
      </c>
      <c r="B37" s="68"/>
      <c r="C37" s="134"/>
      <c r="D37" s="134"/>
      <c r="E37" s="142"/>
      <c r="F37" s="40"/>
      <c r="G37" s="40"/>
      <c r="H37" s="135"/>
      <c r="I37" s="27"/>
      <c r="J37" s="104"/>
    </row>
    <row r="38" spans="1:13">
      <c r="A38" s="103">
        <v>31</v>
      </c>
      <c r="B38" s="68"/>
      <c r="C38" s="134"/>
      <c r="D38" s="134"/>
      <c r="E38" s="142"/>
      <c r="F38" s="40"/>
      <c r="G38" s="97"/>
      <c r="H38" s="135"/>
      <c r="I38" s="27"/>
      <c r="J38" s="104"/>
    </row>
    <row r="39" spans="1:13">
      <c r="A39" s="103">
        <v>32</v>
      </c>
      <c r="B39" s="68"/>
      <c r="C39" s="134"/>
      <c r="D39" s="134"/>
      <c r="E39" s="142"/>
      <c r="F39" s="40"/>
      <c r="G39" s="97"/>
      <c r="H39" s="135"/>
      <c r="I39" s="27"/>
      <c r="J39" s="104"/>
    </row>
    <row r="40" spans="1:13">
      <c r="A40" s="103">
        <v>33</v>
      </c>
      <c r="B40" s="68"/>
      <c r="C40" s="134"/>
      <c r="D40" s="134"/>
      <c r="E40" s="142"/>
      <c r="F40" s="97"/>
      <c r="G40" s="97"/>
      <c r="H40" s="135"/>
      <c r="I40" s="27"/>
      <c r="J40" s="104"/>
      <c r="L40" s="37"/>
      <c r="M40" s="37"/>
    </row>
    <row r="41" spans="1:13" ht="12.75" customHeight="1">
      <c r="A41" s="103">
        <v>34</v>
      </c>
      <c r="B41" s="68"/>
      <c r="C41" s="104"/>
      <c r="D41" s="104"/>
      <c r="E41" s="142"/>
      <c r="F41" s="97"/>
      <c r="G41" s="97"/>
      <c r="H41" s="105"/>
      <c r="I41" s="27"/>
      <c r="J41" s="104"/>
    </row>
    <row r="42" spans="1:13" s="37" customFormat="1">
      <c r="A42" s="103">
        <v>35</v>
      </c>
      <c r="B42" s="68"/>
      <c r="C42" s="134"/>
      <c r="D42" s="134"/>
      <c r="E42" s="142"/>
      <c r="F42" s="40"/>
      <c r="G42" s="97"/>
      <c r="H42" s="135"/>
      <c r="I42" s="27"/>
      <c r="J42" s="104"/>
      <c r="K42" s="49"/>
      <c r="L42" s="13"/>
      <c r="M42" s="13"/>
    </row>
    <row r="43" spans="1:13">
      <c r="A43" s="103">
        <v>36</v>
      </c>
      <c r="B43" s="68"/>
      <c r="C43" s="104"/>
      <c r="D43" s="104"/>
      <c r="E43" s="142"/>
      <c r="F43" s="40"/>
      <c r="G43" s="97"/>
      <c r="H43" s="30"/>
      <c r="I43" s="27"/>
      <c r="J43" s="104"/>
    </row>
    <row r="44" spans="1:13">
      <c r="A44" s="103">
        <v>37</v>
      </c>
      <c r="B44" s="68"/>
      <c r="C44" s="134"/>
      <c r="D44" s="134"/>
      <c r="E44" s="142"/>
      <c r="F44" s="40"/>
      <c r="G44" s="97"/>
      <c r="H44" s="135"/>
      <c r="I44" s="27"/>
      <c r="J44" s="104"/>
    </row>
    <row r="45" spans="1:13">
      <c r="A45" s="103">
        <v>38</v>
      </c>
      <c r="B45" s="68"/>
      <c r="C45" s="134"/>
      <c r="D45" s="134"/>
      <c r="E45" s="143"/>
      <c r="F45" s="40"/>
      <c r="G45" s="40"/>
      <c r="H45" s="135"/>
      <c r="I45" s="27"/>
      <c r="J45" s="104"/>
    </row>
    <row r="46" spans="1:13">
      <c r="A46" s="103">
        <v>39</v>
      </c>
      <c r="B46" s="68"/>
      <c r="C46" s="134"/>
      <c r="D46" s="134"/>
      <c r="E46" s="142"/>
      <c r="F46" s="40"/>
      <c r="G46" s="40"/>
      <c r="H46" s="135"/>
      <c r="I46" s="27"/>
      <c r="J46" s="104"/>
    </row>
    <row r="47" spans="1:13">
      <c r="A47" s="103">
        <v>40</v>
      </c>
      <c r="B47" s="68"/>
      <c r="C47" s="134"/>
      <c r="D47" s="134"/>
      <c r="E47" s="142"/>
      <c r="F47" s="40"/>
      <c r="G47" s="40"/>
      <c r="H47" s="135"/>
      <c r="I47" s="27"/>
      <c r="J47" s="104"/>
      <c r="L47" s="39"/>
      <c r="M47" s="39"/>
    </row>
    <row r="48" spans="1:13">
      <c r="A48" s="103">
        <v>41</v>
      </c>
      <c r="B48" s="68"/>
      <c r="C48" s="134"/>
      <c r="D48" s="134"/>
      <c r="E48" s="142"/>
      <c r="F48" s="40"/>
      <c r="G48" s="40"/>
      <c r="H48" s="135"/>
      <c r="I48" s="27"/>
      <c r="J48" s="104"/>
      <c r="L48" s="39"/>
      <c r="M48" s="39"/>
    </row>
    <row r="49" spans="1:13" s="37" customFormat="1">
      <c r="A49" s="103">
        <v>42</v>
      </c>
      <c r="B49" s="68"/>
      <c r="C49" s="141"/>
      <c r="D49" s="141"/>
      <c r="E49" s="142"/>
      <c r="F49" s="40"/>
      <c r="G49" s="40"/>
      <c r="H49" s="143"/>
      <c r="I49" s="27"/>
      <c r="J49" s="104"/>
      <c r="K49" s="49"/>
      <c r="L49" s="39"/>
      <c r="M49" s="39"/>
    </row>
    <row r="50" spans="1:13">
      <c r="A50" s="103">
        <v>43</v>
      </c>
      <c r="B50" s="68"/>
      <c r="C50" s="141"/>
      <c r="D50" s="141"/>
      <c r="E50" s="142"/>
      <c r="F50" s="40"/>
      <c r="G50" s="40"/>
      <c r="H50" s="143"/>
      <c r="I50" s="27"/>
      <c r="J50" s="104"/>
      <c r="L50" s="39"/>
      <c r="M50" s="39"/>
    </row>
    <row r="51" spans="1:13">
      <c r="A51" s="103">
        <v>44</v>
      </c>
      <c r="B51" s="68"/>
      <c r="C51" s="141"/>
      <c r="D51" s="141"/>
      <c r="E51" s="144"/>
      <c r="F51" s="40"/>
      <c r="G51" s="40"/>
      <c r="H51" s="142"/>
      <c r="I51" s="27"/>
      <c r="J51" s="104"/>
      <c r="L51" s="39"/>
      <c r="M51" s="39"/>
    </row>
    <row r="52" spans="1:13" s="101" customFormat="1">
      <c r="A52" s="103">
        <v>45</v>
      </c>
      <c r="B52" s="68"/>
      <c r="C52" s="141"/>
      <c r="D52" s="141"/>
      <c r="E52" s="142"/>
      <c r="F52" s="97"/>
      <c r="G52" s="97"/>
      <c r="H52" s="143"/>
      <c r="I52" s="104"/>
      <c r="J52" s="104"/>
      <c r="K52" s="102"/>
      <c r="L52" s="106"/>
      <c r="M52" s="106"/>
    </row>
    <row r="53" spans="1:13">
      <c r="A53" s="103">
        <v>46</v>
      </c>
      <c r="B53" s="68"/>
      <c r="C53" s="141"/>
      <c r="D53" s="141"/>
      <c r="E53" s="142"/>
      <c r="F53" s="40"/>
      <c r="G53" s="40"/>
      <c r="H53" s="143"/>
      <c r="I53" s="27"/>
      <c r="J53" s="104"/>
      <c r="L53" s="39"/>
      <c r="M53" s="39"/>
    </row>
    <row r="54" spans="1:13">
      <c r="A54" s="103">
        <v>47</v>
      </c>
      <c r="B54" s="68"/>
      <c r="C54" s="141"/>
      <c r="D54" s="141"/>
      <c r="E54" s="142"/>
      <c r="F54" s="40"/>
      <c r="G54" s="97"/>
      <c r="H54" s="143"/>
      <c r="I54" s="27"/>
      <c r="J54" s="104"/>
      <c r="L54" s="39"/>
      <c r="M54" s="39"/>
    </row>
    <row r="55" spans="1:13" s="39" customFormat="1">
      <c r="A55" s="103">
        <v>48</v>
      </c>
      <c r="B55" s="68"/>
      <c r="C55" s="141"/>
      <c r="D55" s="141"/>
      <c r="E55" s="142"/>
      <c r="F55" s="40"/>
      <c r="G55" s="97"/>
      <c r="H55" s="143"/>
      <c r="I55" s="27"/>
      <c r="J55" s="104"/>
      <c r="K55" s="50"/>
    </row>
    <row r="56" spans="1:13" s="39" customFormat="1">
      <c r="A56" s="103">
        <v>49</v>
      </c>
      <c r="B56" s="68"/>
      <c r="C56" s="141"/>
      <c r="D56" s="141"/>
      <c r="E56" s="142"/>
      <c r="F56" s="40"/>
      <c r="G56" s="97"/>
      <c r="H56" s="143"/>
      <c r="I56" s="27"/>
      <c r="J56" s="104"/>
      <c r="K56" s="50"/>
    </row>
    <row r="57" spans="1:13" s="39" customFormat="1">
      <c r="A57" s="103">
        <v>50</v>
      </c>
      <c r="B57" s="68"/>
      <c r="C57" s="141"/>
      <c r="D57" s="141"/>
      <c r="E57" s="142"/>
      <c r="F57" s="40"/>
      <c r="G57" s="97"/>
      <c r="H57" s="143"/>
      <c r="I57" s="27"/>
      <c r="J57" s="104"/>
      <c r="K57" s="50"/>
    </row>
    <row r="58" spans="1:13" s="39" customFormat="1">
      <c r="A58" s="103">
        <v>51</v>
      </c>
      <c r="B58" s="68"/>
      <c r="C58" s="104"/>
      <c r="D58" s="104"/>
      <c r="E58" s="105"/>
      <c r="F58" s="40"/>
      <c r="G58" s="97"/>
      <c r="H58" s="105"/>
      <c r="I58" s="27"/>
      <c r="J58" s="104"/>
      <c r="K58" s="50"/>
    </row>
    <row r="59" spans="1:13" s="39" customFormat="1">
      <c r="A59" s="103">
        <v>52</v>
      </c>
      <c r="B59" s="68"/>
      <c r="C59" s="104"/>
      <c r="D59" s="104"/>
      <c r="E59" s="96"/>
      <c r="F59" s="40"/>
      <c r="G59" s="97"/>
      <c r="H59" s="105"/>
      <c r="I59" s="27"/>
      <c r="J59" s="104"/>
      <c r="K59" s="50"/>
    </row>
    <row r="60" spans="1:13" s="39" customFormat="1">
      <c r="A60" s="103">
        <v>53</v>
      </c>
      <c r="B60" s="68"/>
      <c r="C60" s="141"/>
      <c r="D60" s="141"/>
      <c r="E60" s="142"/>
      <c r="F60" s="40"/>
      <c r="G60" s="97"/>
      <c r="H60" s="143"/>
      <c r="I60" s="27"/>
      <c r="J60" s="104"/>
      <c r="K60" s="50"/>
    </row>
    <row r="61" spans="1:13" s="39" customFormat="1">
      <c r="A61" s="103">
        <v>54</v>
      </c>
      <c r="B61" s="68"/>
      <c r="C61" s="141"/>
      <c r="D61" s="141"/>
      <c r="E61" s="142"/>
      <c r="F61" s="40"/>
      <c r="G61" s="97"/>
      <c r="H61" s="143"/>
      <c r="I61" s="27"/>
      <c r="J61" s="104"/>
      <c r="K61" s="50"/>
    </row>
    <row r="62" spans="1:13" s="39" customFormat="1">
      <c r="A62" s="103">
        <v>55</v>
      </c>
      <c r="B62" s="68"/>
      <c r="C62" s="104"/>
      <c r="D62" s="104"/>
      <c r="E62" s="96"/>
      <c r="F62" s="40"/>
      <c r="G62" s="97"/>
      <c r="H62" s="105"/>
      <c r="I62" s="27"/>
      <c r="J62" s="104"/>
      <c r="K62" s="50"/>
    </row>
    <row r="63" spans="1:13" s="39" customFormat="1">
      <c r="A63" s="103">
        <v>56</v>
      </c>
      <c r="B63" s="68"/>
      <c r="C63" s="141"/>
      <c r="D63" s="141"/>
      <c r="E63" s="142"/>
      <c r="F63" s="40"/>
      <c r="G63" s="97"/>
      <c r="H63" s="143"/>
      <c r="I63" s="27"/>
      <c r="J63" s="104"/>
      <c r="K63" s="50"/>
    </row>
    <row r="64" spans="1:13" s="39" customFormat="1">
      <c r="A64" s="103">
        <v>57</v>
      </c>
      <c r="B64" s="68"/>
      <c r="C64" s="141"/>
      <c r="D64" s="141"/>
      <c r="E64" s="142"/>
      <c r="F64" s="40"/>
      <c r="G64" s="97"/>
      <c r="H64" s="143"/>
      <c r="I64" s="27"/>
      <c r="J64" s="104"/>
      <c r="K64" s="50"/>
    </row>
    <row r="65" spans="1:13" s="39" customFormat="1">
      <c r="A65" s="103">
        <v>58</v>
      </c>
      <c r="B65" s="68"/>
      <c r="C65" s="141"/>
      <c r="D65" s="141"/>
      <c r="E65" s="142"/>
      <c r="F65" s="40"/>
      <c r="G65" s="97"/>
      <c r="H65" s="143"/>
      <c r="I65" s="27"/>
      <c r="J65" s="104"/>
      <c r="K65" s="50"/>
    </row>
    <row r="66" spans="1:13" s="39" customFormat="1">
      <c r="A66" s="103">
        <v>59</v>
      </c>
      <c r="B66" s="68"/>
      <c r="C66" s="141"/>
      <c r="D66" s="141"/>
      <c r="E66" s="142"/>
      <c r="F66" s="40"/>
      <c r="G66" s="97"/>
      <c r="H66" s="143"/>
      <c r="I66" s="27"/>
      <c r="J66" s="104"/>
      <c r="K66" s="50"/>
    </row>
    <row r="67" spans="1:13" s="39" customFormat="1">
      <c r="A67" s="103">
        <v>60</v>
      </c>
      <c r="B67" s="68"/>
      <c r="C67" s="141"/>
      <c r="D67" s="141"/>
      <c r="E67" s="142"/>
      <c r="F67" s="40"/>
      <c r="G67" s="40"/>
      <c r="H67" s="143"/>
      <c r="I67" s="27"/>
      <c r="J67" s="104"/>
      <c r="K67" s="50"/>
    </row>
    <row r="68" spans="1:13" s="39" customFormat="1">
      <c r="A68" s="103">
        <v>61</v>
      </c>
      <c r="B68" s="68"/>
      <c r="C68" s="141"/>
      <c r="D68" s="141"/>
      <c r="E68" s="142"/>
      <c r="F68" s="40"/>
      <c r="G68" s="40"/>
      <c r="H68" s="143"/>
      <c r="I68" s="27"/>
      <c r="J68" s="104"/>
      <c r="K68" s="50"/>
    </row>
    <row r="69" spans="1:13" s="39" customFormat="1">
      <c r="A69" s="103">
        <v>62</v>
      </c>
      <c r="B69" s="68"/>
      <c r="C69" s="141"/>
      <c r="D69" s="141"/>
      <c r="E69" s="142"/>
      <c r="F69" s="40"/>
      <c r="G69" s="40"/>
      <c r="H69" s="143"/>
      <c r="I69" s="27"/>
      <c r="J69" s="104"/>
      <c r="K69" s="50"/>
    </row>
    <row r="70" spans="1:13" s="39" customFormat="1">
      <c r="A70" s="103">
        <v>63</v>
      </c>
      <c r="B70" s="68"/>
      <c r="C70" s="141"/>
      <c r="D70" s="141"/>
      <c r="E70" s="142"/>
      <c r="F70" s="40"/>
      <c r="G70" s="40"/>
      <c r="H70" s="143"/>
      <c r="I70" s="27"/>
      <c r="J70" s="104"/>
      <c r="K70" s="50"/>
    </row>
    <row r="71" spans="1:13" s="39" customFormat="1">
      <c r="A71" s="103">
        <v>64</v>
      </c>
      <c r="B71" s="68"/>
      <c r="C71" s="27"/>
      <c r="D71" s="27"/>
      <c r="E71" s="28"/>
      <c r="F71" s="40"/>
      <c r="G71" s="40"/>
      <c r="H71" s="30"/>
      <c r="I71" s="27"/>
      <c r="J71" s="104"/>
      <c r="K71" s="50"/>
    </row>
    <row r="72" spans="1:13" s="39" customFormat="1">
      <c r="A72" s="103">
        <v>65</v>
      </c>
      <c r="B72" s="68"/>
      <c r="C72" s="27"/>
      <c r="D72" s="27"/>
      <c r="E72" s="28"/>
      <c r="F72" s="40"/>
      <c r="G72" s="40"/>
      <c r="H72" s="30"/>
      <c r="I72" s="27"/>
      <c r="J72" s="104"/>
      <c r="K72" s="50"/>
    </row>
    <row r="73" spans="1:13" s="39" customFormat="1">
      <c r="A73" s="103">
        <v>66</v>
      </c>
      <c r="B73" s="68"/>
      <c r="C73" s="27"/>
      <c r="D73" s="27"/>
      <c r="E73" s="28"/>
      <c r="F73" s="40"/>
      <c r="G73" s="40"/>
      <c r="H73" s="30"/>
      <c r="I73" s="27"/>
      <c r="J73" s="104"/>
      <c r="K73" s="50"/>
    </row>
    <row r="74" spans="1:13" s="39" customFormat="1">
      <c r="A74" s="103">
        <v>67</v>
      </c>
      <c r="B74" s="68"/>
      <c r="C74" s="27"/>
      <c r="D74" s="27"/>
      <c r="E74" s="28"/>
      <c r="F74" s="40"/>
      <c r="G74" s="40"/>
      <c r="H74" s="30"/>
      <c r="I74" s="27"/>
      <c r="J74" s="104"/>
      <c r="K74" s="50"/>
    </row>
    <row r="75" spans="1:13" s="39" customFormat="1">
      <c r="A75" s="103">
        <v>68</v>
      </c>
      <c r="B75" s="68"/>
      <c r="C75" s="27"/>
      <c r="D75" s="27"/>
      <c r="E75" s="28"/>
      <c r="F75" s="40"/>
      <c r="G75" s="40"/>
      <c r="H75" s="30"/>
      <c r="I75" s="27"/>
      <c r="J75" s="104"/>
      <c r="K75" s="50"/>
    </row>
    <row r="76" spans="1:13" s="39" customFormat="1">
      <c r="A76" s="103">
        <v>69</v>
      </c>
      <c r="B76" s="68"/>
      <c r="C76" s="27"/>
      <c r="D76" s="27"/>
      <c r="E76" s="28"/>
      <c r="F76" s="40"/>
      <c r="G76" s="40"/>
      <c r="H76" s="30"/>
      <c r="I76" s="27"/>
      <c r="J76" s="104"/>
      <c r="K76" s="50"/>
      <c r="L76" s="13"/>
      <c r="M76" s="13"/>
    </row>
    <row r="77" spans="1:13" s="39" customFormat="1">
      <c r="A77" s="103">
        <v>70</v>
      </c>
      <c r="B77" s="68"/>
      <c r="C77" s="27"/>
      <c r="D77" s="27"/>
      <c r="E77" s="28"/>
      <c r="F77" s="40"/>
      <c r="G77" s="40"/>
      <c r="H77" s="30"/>
      <c r="I77" s="27"/>
      <c r="J77" s="104"/>
      <c r="K77" s="50"/>
      <c r="L77" s="13"/>
      <c r="M77" s="13"/>
    </row>
    <row r="78" spans="1:13" s="39" customFormat="1">
      <c r="A78" s="103">
        <v>71</v>
      </c>
      <c r="B78" s="68"/>
      <c r="C78" s="27"/>
      <c r="D78" s="27"/>
      <c r="E78" s="28"/>
      <c r="F78" s="40"/>
      <c r="G78" s="40"/>
      <c r="H78" s="30"/>
      <c r="I78" s="27"/>
      <c r="J78" s="104"/>
      <c r="K78" s="50"/>
      <c r="L78" s="13"/>
      <c r="M78" s="13"/>
    </row>
    <row r="79" spans="1:13" s="39" customFormat="1">
      <c r="A79" s="103">
        <v>72</v>
      </c>
      <c r="B79" s="68"/>
      <c r="C79" s="27"/>
      <c r="D79" s="27"/>
      <c r="E79" s="28"/>
      <c r="F79" s="40"/>
      <c r="G79" s="40"/>
      <c r="H79" s="30"/>
      <c r="I79" s="27"/>
      <c r="J79" s="104"/>
      <c r="K79" s="50"/>
      <c r="L79" s="13"/>
      <c r="M79" s="13"/>
    </row>
    <row r="80" spans="1:13" s="39" customFormat="1">
      <c r="A80" s="103">
        <v>73</v>
      </c>
      <c r="B80" s="68"/>
      <c r="C80" s="27"/>
      <c r="D80" s="27"/>
      <c r="E80" s="28"/>
      <c r="F80" s="40"/>
      <c r="G80" s="40"/>
      <c r="H80" s="30"/>
      <c r="I80" s="27"/>
      <c r="J80" s="104"/>
      <c r="K80" s="50"/>
      <c r="L80" s="13"/>
      <c r="M80" s="13"/>
    </row>
    <row r="81" spans="1:13" s="39" customFormat="1">
      <c r="A81" s="103">
        <v>74</v>
      </c>
      <c r="B81" s="68"/>
      <c r="C81" s="27"/>
      <c r="D81" s="27"/>
      <c r="E81" s="28"/>
      <c r="F81" s="40"/>
      <c r="G81" s="40"/>
      <c r="H81" s="30"/>
      <c r="I81" s="27"/>
      <c r="J81" s="104"/>
      <c r="K81" s="50"/>
      <c r="L81" s="13"/>
      <c r="M81" s="13"/>
    </row>
    <row r="82" spans="1:13" s="39" customFormat="1">
      <c r="A82" s="103">
        <v>75</v>
      </c>
      <c r="B82" s="68"/>
      <c r="C82" s="27"/>
      <c r="D82" s="27"/>
      <c r="E82" s="28"/>
      <c r="F82" s="40"/>
      <c r="G82" s="40"/>
      <c r="H82" s="30"/>
      <c r="I82" s="27"/>
      <c r="J82" s="104"/>
      <c r="K82" s="50"/>
      <c r="L82" s="13"/>
      <c r="M82" s="13"/>
    </row>
    <row r="83" spans="1:13">
      <c r="A83" s="103">
        <v>76</v>
      </c>
      <c r="B83" s="68"/>
      <c r="C83" s="27"/>
      <c r="D83" s="27"/>
      <c r="E83" s="28"/>
      <c r="F83" s="40"/>
      <c r="G83" s="40"/>
      <c r="H83" s="30"/>
      <c r="I83" s="27"/>
      <c r="J83" s="104"/>
    </row>
    <row r="84" spans="1:13">
      <c r="A84" s="103">
        <v>77</v>
      </c>
      <c r="B84" s="68"/>
      <c r="C84" s="27"/>
      <c r="D84" s="27"/>
      <c r="E84" s="28"/>
      <c r="F84" s="40"/>
      <c r="G84" s="40"/>
      <c r="H84" s="30"/>
      <c r="I84" s="27"/>
      <c r="J84" s="104"/>
    </row>
    <row r="85" spans="1:13">
      <c r="A85" s="103">
        <v>78</v>
      </c>
      <c r="B85" s="68"/>
      <c r="C85" s="27"/>
      <c r="D85" s="27"/>
      <c r="E85" s="28"/>
      <c r="F85" s="40"/>
      <c r="G85" s="40"/>
      <c r="H85" s="30"/>
      <c r="I85" s="27"/>
      <c r="J85" s="104"/>
    </row>
    <row r="86" spans="1:13">
      <c r="A86" s="103">
        <v>79</v>
      </c>
      <c r="B86" s="68"/>
      <c r="C86" s="27"/>
      <c r="D86" s="27"/>
      <c r="E86" s="28"/>
      <c r="F86" s="40"/>
      <c r="G86" s="40"/>
      <c r="H86" s="30"/>
      <c r="I86" s="27"/>
      <c r="J86" s="104"/>
    </row>
    <row r="87" spans="1:13">
      <c r="A87" s="103">
        <v>80</v>
      </c>
      <c r="B87" s="68"/>
      <c r="C87" s="27"/>
      <c r="D87" s="27"/>
      <c r="E87" s="28"/>
      <c r="F87" s="40"/>
      <c r="G87" s="40"/>
      <c r="H87" s="30"/>
      <c r="I87" s="27"/>
      <c r="J87" s="104"/>
    </row>
    <row r="88" spans="1:13">
      <c r="A88" s="103">
        <v>81</v>
      </c>
      <c r="B88" s="68"/>
      <c r="C88" s="27"/>
      <c r="D88" s="27"/>
      <c r="E88" s="28"/>
      <c r="F88" s="40"/>
      <c r="G88" s="40"/>
      <c r="H88" s="30"/>
      <c r="I88" s="27"/>
      <c r="J88" s="104"/>
    </row>
    <row r="89" spans="1:13">
      <c r="A89" s="103">
        <v>82</v>
      </c>
      <c r="B89" s="68"/>
      <c r="C89" s="27"/>
      <c r="D89" s="27"/>
      <c r="E89" s="28"/>
      <c r="F89" s="40"/>
      <c r="G89" s="40"/>
      <c r="H89" s="30"/>
      <c r="I89" s="27"/>
      <c r="J89" s="104"/>
    </row>
    <row r="90" spans="1:13">
      <c r="A90" s="103">
        <v>83</v>
      </c>
      <c r="B90" s="68"/>
      <c r="C90" s="27"/>
      <c r="D90" s="27"/>
      <c r="E90" s="28"/>
      <c r="F90" s="40"/>
      <c r="G90" s="40"/>
      <c r="H90" s="30"/>
      <c r="I90" s="27"/>
      <c r="J90" s="104"/>
    </row>
    <row r="91" spans="1:13">
      <c r="A91" s="103">
        <v>84</v>
      </c>
      <c r="B91" s="68"/>
      <c r="C91" s="27"/>
      <c r="D91" s="27"/>
      <c r="E91" s="28"/>
      <c r="F91" s="40"/>
      <c r="G91" s="40"/>
      <c r="H91" s="30"/>
      <c r="I91" s="27"/>
      <c r="J91" s="104"/>
    </row>
    <row r="92" spans="1:13">
      <c r="A92" s="103">
        <v>85</v>
      </c>
      <c r="B92" s="68"/>
      <c r="C92" s="27"/>
      <c r="D92" s="27"/>
      <c r="E92" s="28"/>
      <c r="F92" s="40"/>
      <c r="G92" s="40"/>
      <c r="H92" s="30"/>
      <c r="I92" s="27"/>
      <c r="J92" s="104"/>
    </row>
    <row r="93" spans="1:13">
      <c r="A93" s="103">
        <v>86</v>
      </c>
      <c r="B93" s="68"/>
      <c r="C93" s="27"/>
      <c r="D93" s="27"/>
      <c r="E93" s="28"/>
      <c r="F93" s="40"/>
      <c r="G93" s="40"/>
      <c r="H93" s="30"/>
      <c r="I93" s="27"/>
      <c r="J93" s="104"/>
    </row>
    <row r="94" spans="1:13">
      <c r="A94" s="103">
        <v>87</v>
      </c>
      <c r="B94" s="68"/>
      <c r="C94" s="27"/>
      <c r="D94" s="27"/>
      <c r="E94" s="28"/>
      <c r="F94" s="40"/>
      <c r="G94" s="40"/>
      <c r="H94" s="30"/>
      <c r="I94" s="27"/>
      <c r="J94" s="104"/>
    </row>
    <row r="95" spans="1:13">
      <c r="A95" s="103">
        <v>88</v>
      </c>
      <c r="B95" s="68"/>
      <c r="C95" s="27"/>
      <c r="D95" s="27"/>
      <c r="E95" s="28"/>
      <c r="F95" s="40"/>
      <c r="G95" s="40"/>
      <c r="H95" s="30"/>
      <c r="I95" s="27"/>
      <c r="J95" s="104"/>
    </row>
    <row r="96" spans="1:13">
      <c r="A96" s="103">
        <v>89</v>
      </c>
      <c r="B96" s="68"/>
      <c r="C96" s="27"/>
      <c r="D96" s="27"/>
      <c r="E96" s="28"/>
      <c r="F96" s="40"/>
      <c r="G96" s="40"/>
      <c r="H96" s="30"/>
      <c r="I96" s="27"/>
      <c r="J96" s="104"/>
    </row>
    <row r="97" spans="1:10">
      <c r="A97" s="103">
        <v>90</v>
      </c>
      <c r="B97" s="68"/>
      <c r="C97" s="27"/>
      <c r="D97" s="27"/>
      <c r="E97" s="28"/>
      <c r="F97" s="40"/>
      <c r="G97" s="40"/>
      <c r="H97" s="30"/>
      <c r="I97" s="27"/>
      <c r="J97" s="104"/>
    </row>
    <row r="98" spans="1:10">
      <c r="A98" s="103">
        <v>91</v>
      </c>
      <c r="B98" s="68"/>
      <c r="C98" s="27"/>
      <c r="D98" s="27"/>
      <c r="E98" s="28"/>
      <c r="F98" s="40"/>
      <c r="G98" s="40"/>
      <c r="H98" s="30"/>
      <c r="I98" s="27"/>
      <c r="J98" s="104"/>
    </row>
    <row r="99" spans="1:10">
      <c r="A99" s="103">
        <v>92</v>
      </c>
      <c r="B99" s="68"/>
      <c r="C99" s="27"/>
      <c r="D99" s="27"/>
      <c r="E99" s="28"/>
      <c r="F99" s="40"/>
      <c r="G99" s="40"/>
      <c r="H99" s="30"/>
      <c r="I99" s="27"/>
      <c r="J99" s="104"/>
    </row>
    <row r="100" spans="1:10">
      <c r="A100" s="103">
        <v>93</v>
      </c>
      <c r="B100" s="68"/>
      <c r="C100" s="27"/>
      <c r="D100" s="27"/>
      <c r="E100" s="28"/>
      <c r="F100" s="40"/>
      <c r="G100" s="40"/>
      <c r="H100" s="30"/>
      <c r="I100" s="27"/>
      <c r="J100" s="104"/>
    </row>
    <row r="101" spans="1:10">
      <c r="A101" s="103">
        <v>94</v>
      </c>
      <c r="B101" s="68"/>
      <c r="C101" s="27"/>
      <c r="D101" s="27"/>
      <c r="E101" s="28"/>
      <c r="F101" s="40"/>
      <c r="G101" s="40"/>
      <c r="H101" s="30"/>
      <c r="I101" s="27"/>
      <c r="J101" s="104"/>
    </row>
    <row r="102" spans="1:10">
      <c r="A102" s="103">
        <v>95</v>
      </c>
      <c r="B102" s="68"/>
      <c r="C102" s="27"/>
      <c r="D102" s="27"/>
      <c r="E102" s="28"/>
      <c r="F102" s="40"/>
      <c r="G102" s="40"/>
      <c r="H102" s="30"/>
      <c r="I102" s="27"/>
      <c r="J102" s="104"/>
    </row>
    <row r="103" spans="1:10">
      <c r="A103" s="26"/>
      <c r="B103" s="68"/>
      <c r="C103" s="27"/>
      <c r="D103" s="27"/>
      <c r="E103" s="28"/>
      <c r="F103" s="40"/>
      <c r="G103" s="40"/>
      <c r="H103" s="30"/>
      <c r="I103" s="27"/>
      <c r="J103" s="104"/>
    </row>
    <row r="104" spans="1:10">
      <c r="A104" s="26"/>
      <c r="B104" s="68"/>
      <c r="C104" s="27"/>
      <c r="D104" s="27"/>
      <c r="E104" s="28"/>
      <c r="F104" s="40"/>
      <c r="G104" s="40"/>
      <c r="H104" s="30"/>
      <c r="I104" s="27"/>
      <c r="J104" s="104"/>
    </row>
    <row r="105" spans="1:10">
      <c r="A105" s="26"/>
      <c r="B105" s="68"/>
      <c r="C105" s="27"/>
      <c r="D105" s="27"/>
      <c r="E105" s="28"/>
      <c r="F105" s="40"/>
      <c r="G105" s="40"/>
      <c r="H105" s="30"/>
      <c r="I105" s="27"/>
      <c r="J105" s="104"/>
    </row>
  </sheetData>
  <autoFilter ref="A7:I106" xr:uid="{00000000-0009-0000-0000-000000000000}"/>
  <dataConsolidate/>
  <pageMargins left="0.2" right="0.2" top="0.5" bottom="0.5" header="0.3" footer="0.3"/>
  <pageSetup scale="85" fitToHeight="0" orientation="landscape" r:id="rId1"/>
  <legacy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M62"/>
  <sheetViews>
    <sheetView zoomScale="90" zoomScaleNormal="90" workbookViewId="0">
      <pane xSplit="6" ySplit="7" topLeftCell="G8" activePane="bottomRight" state="frozen"/>
      <selection pane="topRight" activeCell="F1" sqref="F1"/>
      <selection pane="bottomLeft" activeCell="A6" sqref="A6"/>
      <selection pane="bottomRight" activeCell="G15" sqref="G15"/>
    </sheetView>
  </sheetViews>
  <sheetFormatPr defaultColWidth="9.109375" defaultRowHeight="13.8"/>
  <cols>
    <col min="1" max="1" width="4.44140625" style="12" customWidth="1"/>
    <col min="2" max="2" width="11.44140625" style="12" bestFit="1" customWidth="1"/>
    <col min="3" max="3" width="11.5546875" style="12" customWidth="1"/>
    <col min="4" max="4" width="12.44140625" style="12" bestFit="1" customWidth="1"/>
    <col min="5" max="5" width="21.109375" style="13" customWidth="1"/>
    <col min="6" max="6" width="14.5546875" style="12" bestFit="1" customWidth="1"/>
    <col min="7" max="7" width="52.88671875" style="14" customWidth="1"/>
    <col min="8" max="8" width="10.44140625" style="12" bestFit="1" customWidth="1"/>
    <col min="9" max="9" width="11" style="12" bestFit="1" customWidth="1"/>
    <col min="10" max="10" width="32.44140625" style="12" bestFit="1" customWidth="1"/>
    <col min="11" max="11" width="8.109375" style="15" customWidth="1"/>
    <col min="12" max="12" width="26.88671875" style="13" bestFit="1" customWidth="1"/>
    <col min="13" max="13" width="12.5546875" style="13" customWidth="1"/>
    <col min="14" max="16384" width="9.109375" style="13"/>
  </cols>
  <sheetData>
    <row r="1" spans="1:13">
      <c r="A1" s="11" t="s">
        <v>17</v>
      </c>
      <c r="B1" s="11"/>
      <c r="G1" s="101" t="s">
        <v>192</v>
      </c>
      <c r="H1" s="133" t="s">
        <v>190</v>
      </c>
      <c r="I1" s="133" t="s">
        <v>73</v>
      </c>
    </row>
    <row r="2" spans="1:13" ht="14.4" thickBot="1">
      <c r="A2" s="11"/>
      <c r="B2" s="11"/>
      <c r="E2" s="15" t="s">
        <v>9</v>
      </c>
      <c r="F2" s="18">
        <v>38000</v>
      </c>
      <c r="G2" s="16"/>
    </row>
    <row r="3" spans="1:13" ht="14.4" thickBot="1">
      <c r="A3" s="11"/>
      <c r="B3" s="211"/>
      <c r="C3" s="49" t="s">
        <v>138</v>
      </c>
      <c r="D3" s="212">
        <f>F61+F62-1530</f>
        <v>16455</v>
      </c>
      <c r="E3" s="102" t="s">
        <v>132</v>
      </c>
      <c r="F3" s="41">
        <f>SUM(F8:F57)</f>
        <v>117.2</v>
      </c>
      <c r="G3" s="16"/>
    </row>
    <row r="4" spans="1:13" s="101" customFormat="1">
      <c r="A4" s="11"/>
      <c r="B4" s="100"/>
      <c r="C4" s="102"/>
      <c r="D4" s="173"/>
      <c r="E4" s="183" t="s">
        <v>139</v>
      </c>
      <c r="F4" s="184">
        <f>F3-M18</f>
        <v>117.2</v>
      </c>
      <c r="G4" s="16"/>
      <c r="H4" s="100"/>
      <c r="I4" s="100"/>
      <c r="J4" s="100"/>
      <c r="K4" s="102"/>
    </row>
    <row r="5" spans="1:13">
      <c r="B5" s="100"/>
      <c r="C5" s="102"/>
      <c r="D5" s="173"/>
      <c r="E5" s="183" t="s">
        <v>134</v>
      </c>
      <c r="F5" s="185">
        <f>F61</f>
        <v>985</v>
      </c>
      <c r="G5" s="16"/>
      <c r="L5" s="13" t="s">
        <v>36</v>
      </c>
    </row>
    <row r="6" spans="1:13">
      <c r="C6" s="102"/>
      <c r="D6" s="173"/>
      <c r="E6" s="183" t="s">
        <v>101</v>
      </c>
      <c r="F6" s="185">
        <f>F2-F4-F5</f>
        <v>36897.800000000003</v>
      </c>
      <c r="L6" s="13" t="s">
        <v>37</v>
      </c>
    </row>
    <row r="7" spans="1:13" s="25" customFormat="1" ht="28.2" thickBot="1">
      <c r="A7" s="21" t="s">
        <v>5</v>
      </c>
      <c r="B7" s="21" t="s">
        <v>38</v>
      </c>
      <c r="C7" s="21" t="s">
        <v>0</v>
      </c>
      <c r="D7" s="21" t="s">
        <v>6</v>
      </c>
      <c r="E7" s="22" t="s">
        <v>1</v>
      </c>
      <c r="F7" s="42" t="s">
        <v>39</v>
      </c>
      <c r="G7" s="23" t="s">
        <v>2</v>
      </c>
      <c r="H7" s="42" t="s">
        <v>11</v>
      </c>
      <c r="I7" s="42" t="s">
        <v>63</v>
      </c>
      <c r="J7" s="42" t="s">
        <v>4</v>
      </c>
      <c r="K7" s="45"/>
      <c r="L7" s="24" t="s">
        <v>14</v>
      </c>
      <c r="M7" s="24" t="s">
        <v>15</v>
      </c>
    </row>
    <row r="8" spans="1:13" ht="14.4" thickBot="1">
      <c r="A8" s="104">
        <v>1</v>
      </c>
      <c r="B8" s="352">
        <v>43935</v>
      </c>
      <c r="C8" s="352" t="s">
        <v>311</v>
      </c>
      <c r="D8" s="352" t="s">
        <v>312</v>
      </c>
      <c r="E8" s="352" t="s">
        <v>84</v>
      </c>
      <c r="F8" s="97">
        <v>60.82</v>
      </c>
      <c r="G8" s="352" t="s">
        <v>313</v>
      </c>
      <c r="H8" s="355">
        <v>7</v>
      </c>
      <c r="I8" s="157"/>
      <c r="J8" s="149"/>
      <c r="K8" s="46">
        <v>1</v>
      </c>
      <c r="L8" s="32" t="s">
        <v>31</v>
      </c>
      <c r="M8" s="33">
        <f t="shared" ref="M8:M18" si="0">SUMIF($H$8:$H$57,K8,$F$8:$F$57)</f>
        <v>0</v>
      </c>
    </row>
    <row r="9" spans="1:13" ht="14.4" thickBot="1">
      <c r="A9" s="104">
        <v>2</v>
      </c>
      <c r="B9" s="352">
        <v>43935</v>
      </c>
      <c r="C9" s="352" t="s">
        <v>314</v>
      </c>
      <c r="D9" s="352" t="s">
        <v>312</v>
      </c>
      <c r="E9" s="352" t="s">
        <v>84</v>
      </c>
      <c r="F9" s="97">
        <v>56.38</v>
      </c>
      <c r="G9" s="352" t="s">
        <v>315</v>
      </c>
      <c r="H9" s="355">
        <v>7</v>
      </c>
      <c r="I9" s="157"/>
      <c r="J9" s="149"/>
      <c r="K9" s="46">
        <v>2</v>
      </c>
      <c r="L9" s="36" t="s">
        <v>35</v>
      </c>
      <c r="M9" s="33">
        <f t="shared" si="0"/>
        <v>0</v>
      </c>
    </row>
    <row r="10" spans="1:13" s="37" customFormat="1" ht="14.4" thickBot="1">
      <c r="A10" s="141">
        <v>3</v>
      </c>
      <c r="B10" s="209"/>
      <c r="C10" s="352"/>
      <c r="D10" s="352"/>
      <c r="E10" s="352"/>
      <c r="F10" s="97"/>
      <c r="G10" s="143"/>
      <c r="H10" s="208"/>
      <c r="I10" s="157"/>
      <c r="J10" s="210"/>
      <c r="K10" s="46">
        <v>3</v>
      </c>
      <c r="L10" s="36" t="s">
        <v>33</v>
      </c>
      <c r="M10" s="33">
        <f t="shared" si="0"/>
        <v>0</v>
      </c>
    </row>
    <row r="11" spans="1:13" ht="14.4" thickBot="1">
      <c r="A11" s="141">
        <v>4</v>
      </c>
      <c r="B11" s="209"/>
      <c r="C11" s="352"/>
      <c r="D11" s="352"/>
      <c r="E11" s="352"/>
      <c r="F11" s="97"/>
      <c r="G11" s="143"/>
      <c r="H11" s="208"/>
      <c r="I11" s="157"/>
      <c r="J11" s="210"/>
      <c r="K11" s="46">
        <v>4</v>
      </c>
      <c r="L11" s="36" t="s">
        <v>32</v>
      </c>
      <c r="M11" s="33">
        <f t="shared" si="0"/>
        <v>0</v>
      </c>
    </row>
    <row r="12" spans="1:13" ht="14.4" thickBot="1">
      <c r="A12" s="141">
        <v>5</v>
      </c>
      <c r="B12" s="209"/>
      <c r="C12" s="352"/>
      <c r="D12" s="352"/>
      <c r="E12" s="352"/>
      <c r="F12" s="97"/>
      <c r="G12" s="143"/>
      <c r="H12" s="208"/>
      <c r="I12" s="157"/>
      <c r="J12" s="210"/>
      <c r="K12" s="46">
        <v>5</v>
      </c>
      <c r="L12" s="36" t="s">
        <v>111</v>
      </c>
      <c r="M12" s="33">
        <f t="shared" si="0"/>
        <v>0</v>
      </c>
    </row>
    <row r="13" spans="1:13" ht="14.4" thickBot="1">
      <c r="A13" s="141">
        <v>6</v>
      </c>
      <c r="B13" s="209"/>
      <c r="C13" s="209"/>
      <c r="D13" s="352"/>
      <c r="E13" s="352"/>
      <c r="F13" s="97"/>
      <c r="G13" s="143"/>
      <c r="H13" s="208"/>
      <c r="I13" s="157"/>
      <c r="J13" s="210"/>
      <c r="K13" s="46">
        <v>6</v>
      </c>
      <c r="L13" s="36" t="s">
        <v>12</v>
      </c>
      <c r="M13" s="33">
        <f t="shared" si="0"/>
        <v>0</v>
      </c>
    </row>
    <row r="14" spans="1:13" s="37" customFormat="1" ht="14.4" thickBot="1">
      <c r="A14" s="141">
        <v>7</v>
      </c>
      <c r="B14" s="209"/>
      <c r="C14" s="209"/>
      <c r="D14" s="208"/>
      <c r="E14" s="142"/>
      <c r="F14" s="97"/>
      <c r="G14" s="143"/>
      <c r="H14" s="208"/>
      <c r="I14" s="157"/>
      <c r="J14" s="210"/>
      <c r="K14" s="46">
        <v>7</v>
      </c>
      <c r="L14" s="36" t="s">
        <v>47</v>
      </c>
      <c r="M14" s="33">
        <f t="shared" si="0"/>
        <v>117.2</v>
      </c>
    </row>
    <row r="15" spans="1:13" ht="14.4" thickBot="1">
      <c r="A15" s="141">
        <v>8</v>
      </c>
      <c r="B15" s="209"/>
      <c r="C15" s="209"/>
      <c r="D15" s="208"/>
      <c r="E15" s="142"/>
      <c r="F15" s="97"/>
      <c r="G15" s="143"/>
      <c r="H15" s="208"/>
      <c r="I15" s="157"/>
      <c r="J15" s="210"/>
      <c r="K15" s="46">
        <v>8</v>
      </c>
      <c r="L15" s="36" t="s">
        <v>34</v>
      </c>
      <c r="M15" s="33">
        <f t="shared" si="0"/>
        <v>0</v>
      </c>
    </row>
    <row r="16" spans="1:13" ht="14.4" thickBot="1">
      <c r="A16" s="141">
        <v>9</v>
      </c>
      <c r="B16" s="209"/>
      <c r="C16" s="209"/>
      <c r="D16" s="208"/>
      <c r="E16" s="142"/>
      <c r="F16" s="97"/>
      <c r="G16" s="143"/>
      <c r="H16" s="208"/>
      <c r="I16" s="157"/>
      <c r="J16" s="210"/>
      <c r="K16" s="46">
        <v>9</v>
      </c>
      <c r="L16" s="36" t="s">
        <v>48</v>
      </c>
      <c r="M16" s="33">
        <f t="shared" si="0"/>
        <v>0</v>
      </c>
    </row>
    <row r="17" spans="1:13" ht="14.4" thickBot="1">
      <c r="A17" s="141">
        <v>10</v>
      </c>
      <c r="B17" s="209"/>
      <c r="C17" s="209"/>
      <c r="D17" s="208"/>
      <c r="E17" s="142"/>
      <c r="F17" s="97"/>
      <c r="G17" s="143"/>
      <c r="H17" s="208"/>
      <c r="I17" s="157"/>
      <c r="J17" s="210"/>
      <c r="K17" s="46">
        <v>10</v>
      </c>
      <c r="L17" s="36" t="s">
        <v>49</v>
      </c>
      <c r="M17" s="33">
        <f t="shared" si="0"/>
        <v>0</v>
      </c>
    </row>
    <row r="18" spans="1:13" ht="14.4" thickBot="1">
      <c r="A18" s="141">
        <v>11</v>
      </c>
      <c r="B18" s="209"/>
      <c r="C18" s="209"/>
      <c r="D18" s="208"/>
      <c r="E18" s="142"/>
      <c r="F18" s="97"/>
      <c r="G18" s="143"/>
      <c r="H18" s="208"/>
      <c r="I18" s="157"/>
      <c r="J18" s="210"/>
      <c r="K18" s="28">
        <v>11</v>
      </c>
      <c r="L18" s="167" t="s">
        <v>106</v>
      </c>
      <c r="M18" s="33">
        <f t="shared" si="0"/>
        <v>0</v>
      </c>
    </row>
    <row r="19" spans="1:13">
      <c r="A19" s="141">
        <v>12</v>
      </c>
      <c r="B19" s="209"/>
      <c r="C19" s="209"/>
      <c r="D19" s="208"/>
      <c r="E19" s="142"/>
      <c r="F19" s="97"/>
      <c r="G19" s="143"/>
      <c r="H19" s="208"/>
      <c r="I19" s="157"/>
      <c r="J19" s="210"/>
      <c r="K19" s="46"/>
      <c r="L19" s="43" t="s">
        <v>16</v>
      </c>
      <c r="M19" s="44">
        <f>SUBTOTAL(109,Table2[USD])</f>
        <v>117.2</v>
      </c>
    </row>
    <row r="20" spans="1:13">
      <c r="A20" s="141">
        <v>13</v>
      </c>
      <c r="B20" s="209"/>
      <c r="C20" s="209"/>
      <c r="D20" s="208"/>
      <c r="E20" s="142"/>
      <c r="F20" s="97"/>
      <c r="G20" s="143"/>
      <c r="H20" s="208"/>
      <c r="I20" s="157"/>
      <c r="J20" s="210"/>
      <c r="K20" s="46"/>
      <c r="L20" s="38"/>
      <c r="M20" s="38"/>
    </row>
    <row r="21" spans="1:13">
      <c r="A21" s="141">
        <v>14</v>
      </c>
      <c r="B21" s="209"/>
      <c r="C21" s="209"/>
      <c r="D21" s="208"/>
      <c r="E21" s="142"/>
      <c r="F21" s="97"/>
      <c r="G21" s="143"/>
      <c r="H21" s="208"/>
      <c r="I21" s="157"/>
      <c r="J21" s="210"/>
      <c r="K21" s="46"/>
    </row>
    <row r="22" spans="1:13">
      <c r="A22" s="141">
        <v>15</v>
      </c>
      <c r="B22" s="209"/>
      <c r="C22" s="209"/>
      <c r="D22" s="208"/>
      <c r="E22" s="142"/>
      <c r="F22" s="97"/>
      <c r="G22" s="143"/>
      <c r="H22" s="208"/>
      <c r="I22" s="157"/>
      <c r="J22" s="210"/>
      <c r="K22" s="13"/>
      <c r="L22" s="101"/>
      <c r="M22" s="101"/>
    </row>
    <row r="23" spans="1:13">
      <c r="A23" s="141">
        <v>16</v>
      </c>
      <c r="B23" s="209"/>
      <c r="C23" s="209"/>
      <c r="D23" s="208"/>
      <c r="E23" s="142"/>
      <c r="F23" s="97"/>
      <c r="G23" s="143"/>
      <c r="H23" s="208"/>
      <c r="I23" s="157"/>
      <c r="J23" s="210"/>
      <c r="L23" s="101"/>
      <c r="M23" s="101"/>
    </row>
    <row r="24" spans="1:13" ht="14.4">
      <c r="A24" s="141">
        <v>17</v>
      </c>
      <c r="B24" s="209"/>
      <c r="C24" s="209"/>
      <c r="D24" s="208"/>
      <c r="E24" s="142"/>
      <c r="F24" s="97"/>
      <c r="G24" s="143"/>
      <c r="H24" s="208"/>
      <c r="I24" s="157"/>
      <c r="J24" s="210"/>
      <c r="K24" s="95"/>
      <c r="L24" s="101"/>
      <c r="M24" s="101"/>
    </row>
    <row r="25" spans="1:13">
      <c r="A25" s="141">
        <v>18</v>
      </c>
      <c r="B25" s="209"/>
      <c r="C25" s="209"/>
      <c r="D25" s="208"/>
      <c r="E25" s="142"/>
      <c r="F25" s="97"/>
      <c r="G25" s="143"/>
      <c r="H25" s="208"/>
      <c r="I25" s="157"/>
      <c r="J25" s="210"/>
      <c r="K25" s="90"/>
      <c r="L25" s="101"/>
      <c r="M25" s="101"/>
    </row>
    <row r="26" spans="1:13">
      <c r="A26" s="141">
        <v>19</v>
      </c>
      <c r="B26" s="209"/>
      <c r="C26" s="209"/>
      <c r="D26" s="208"/>
      <c r="E26" s="142"/>
      <c r="F26" s="97"/>
      <c r="G26" s="143"/>
      <c r="H26" s="208"/>
      <c r="I26" s="157"/>
      <c r="J26" s="210"/>
      <c r="L26" s="101"/>
      <c r="M26" s="101"/>
    </row>
    <row r="27" spans="1:13" s="38" customFormat="1">
      <c r="A27" s="141">
        <v>20</v>
      </c>
      <c r="B27" s="209"/>
      <c r="C27" s="209"/>
      <c r="D27" s="208"/>
      <c r="E27" s="142"/>
      <c r="F27" s="97"/>
      <c r="G27" s="143"/>
      <c r="H27" s="208"/>
      <c r="I27" s="157"/>
      <c r="J27" s="210"/>
      <c r="K27" s="47"/>
      <c r="L27" s="101"/>
      <c r="M27" s="101"/>
    </row>
    <row r="28" spans="1:13" s="38" customFormat="1">
      <c r="A28" s="141">
        <v>21</v>
      </c>
      <c r="B28" s="209"/>
      <c r="C28" s="209"/>
      <c r="D28" s="208"/>
      <c r="E28" s="142"/>
      <c r="F28" s="97"/>
      <c r="G28" s="143"/>
      <c r="H28" s="208"/>
      <c r="I28" s="157"/>
      <c r="J28" s="210"/>
      <c r="K28" s="47"/>
      <c r="L28" s="101"/>
      <c r="M28" s="101"/>
    </row>
    <row r="29" spans="1:13">
      <c r="A29" s="141">
        <v>22</v>
      </c>
      <c r="B29" s="209"/>
      <c r="C29" s="209"/>
      <c r="D29" s="208"/>
      <c r="E29" s="142"/>
      <c r="F29" s="97"/>
      <c r="G29" s="143"/>
      <c r="H29" s="208"/>
      <c r="I29" s="157"/>
      <c r="J29" s="210"/>
      <c r="L29" s="101"/>
      <c r="M29" s="101"/>
    </row>
    <row r="30" spans="1:13">
      <c r="A30" s="141">
        <v>23</v>
      </c>
      <c r="B30" s="209"/>
      <c r="C30" s="209"/>
      <c r="D30" s="208"/>
      <c r="E30" s="142"/>
      <c r="F30" s="97"/>
      <c r="G30" s="143"/>
      <c r="H30" s="208"/>
      <c r="I30" s="157"/>
      <c r="J30" s="210"/>
      <c r="L30" s="101"/>
      <c r="M30" s="101"/>
    </row>
    <row r="31" spans="1:13" s="101" customFormat="1">
      <c r="A31" s="141">
        <v>24</v>
      </c>
      <c r="B31" s="209"/>
      <c r="C31" s="209"/>
      <c r="D31" s="208"/>
      <c r="E31" s="142"/>
      <c r="F31" s="97"/>
      <c r="G31" s="143"/>
      <c r="H31" s="208"/>
      <c r="I31" s="157"/>
      <c r="J31" s="210"/>
      <c r="K31" s="102"/>
    </row>
    <row r="32" spans="1:13">
      <c r="A32" s="141">
        <v>25</v>
      </c>
      <c r="B32" s="209"/>
      <c r="C32" s="209"/>
      <c r="D32" s="208"/>
      <c r="E32" s="142"/>
      <c r="F32" s="97"/>
      <c r="G32" s="143"/>
      <c r="H32" s="208"/>
      <c r="I32" s="157"/>
      <c r="J32" s="210"/>
      <c r="L32" s="101"/>
      <c r="M32" s="101"/>
    </row>
    <row r="33" spans="1:13">
      <c r="A33" s="141">
        <v>26</v>
      </c>
      <c r="B33" s="209"/>
      <c r="C33" s="209"/>
      <c r="D33" s="208"/>
      <c r="E33" s="142"/>
      <c r="F33" s="97"/>
      <c r="G33" s="143"/>
      <c r="H33" s="208"/>
      <c r="I33" s="157"/>
      <c r="J33" s="210"/>
      <c r="L33" s="101"/>
      <c r="M33" s="101"/>
    </row>
    <row r="34" spans="1:13" s="37" customFormat="1">
      <c r="A34" s="141">
        <v>27</v>
      </c>
      <c r="B34" s="209"/>
      <c r="C34" s="209"/>
      <c r="D34" s="208"/>
      <c r="E34" s="142"/>
      <c r="F34" s="97"/>
      <c r="G34" s="143"/>
      <c r="H34" s="208"/>
      <c r="I34" s="157"/>
      <c r="J34" s="210"/>
      <c r="K34" s="49"/>
      <c r="L34" s="13"/>
      <c r="M34" s="13"/>
    </row>
    <row r="35" spans="1:13">
      <c r="A35" s="141">
        <v>28</v>
      </c>
      <c r="B35" s="209"/>
      <c r="C35" s="209"/>
      <c r="D35" s="208"/>
      <c r="E35" s="142"/>
      <c r="F35" s="97"/>
      <c r="G35" s="143"/>
      <c r="H35" s="208"/>
      <c r="I35" s="157"/>
      <c r="J35" s="210"/>
      <c r="L35" s="101"/>
      <c r="M35" s="101"/>
    </row>
    <row r="36" spans="1:13">
      <c r="A36" s="141">
        <v>29</v>
      </c>
      <c r="B36" s="209"/>
      <c r="C36" s="209"/>
      <c r="D36" s="208"/>
      <c r="E36" s="142"/>
      <c r="F36" s="97"/>
      <c r="G36" s="143"/>
      <c r="H36" s="208"/>
      <c r="I36" s="157"/>
      <c r="J36" s="210"/>
      <c r="L36" s="37"/>
      <c r="M36" s="37"/>
    </row>
    <row r="37" spans="1:13">
      <c r="A37" s="141">
        <v>30</v>
      </c>
      <c r="B37" s="209"/>
      <c r="C37" s="209"/>
      <c r="D37" s="208"/>
      <c r="E37" s="142"/>
      <c r="F37" s="97"/>
      <c r="G37" s="143"/>
      <c r="H37" s="208"/>
      <c r="I37" s="157"/>
      <c r="J37" s="210"/>
    </row>
    <row r="38" spans="1:13" s="38" customFormat="1">
      <c r="A38" s="141">
        <v>31</v>
      </c>
      <c r="B38" s="209"/>
      <c r="C38" s="209"/>
      <c r="D38" s="208"/>
      <c r="E38" s="142"/>
      <c r="F38" s="97"/>
      <c r="G38" s="143"/>
      <c r="H38" s="208"/>
      <c r="I38" s="157"/>
      <c r="J38" s="210"/>
      <c r="K38" s="47"/>
      <c r="L38" s="13"/>
      <c r="M38" s="13"/>
    </row>
    <row r="39" spans="1:13">
      <c r="A39" s="141">
        <v>32</v>
      </c>
      <c r="B39" s="209"/>
      <c r="C39" s="209"/>
      <c r="D39" s="208"/>
      <c r="E39" s="142"/>
      <c r="F39" s="97"/>
      <c r="G39" s="143"/>
      <c r="H39" s="208"/>
      <c r="I39" s="157"/>
      <c r="J39" s="210"/>
    </row>
    <row r="40" spans="1:13">
      <c r="A40" s="141">
        <v>33</v>
      </c>
      <c r="B40" s="209"/>
      <c r="C40" s="209"/>
      <c r="D40" s="208"/>
      <c r="E40" s="142"/>
      <c r="F40" s="97"/>
      <c r="G40" s="143"/>
      <c r="H40" s="208"/>
      <c r="I40" s="157"/>
      <c r="J40" s="210"/>
    </row>
    <row r="41" spans="1:13">
      <c r="A41" s="141">
        <v>34</v>
      </c>
      <c r="B41" s="209"/>
      <c r="C41" s="209"/>
      <c r="D41" s="208"/>
      <c r="E41" s="142"/>
      <c r="F41" s="97"/>
      <c r="G41" s="143"/>
      <c r="H41" s="208"/>
      <c r="I41" s="157"/>
      <c r="J41" s="210"/>
    </row>
    <row r="42" spans="1:13">
      <c r="A42" s="141">
        <v>35</v>
      </c>
      <c r="B42" s="209"/>
      <c r="C42" s="209"/>
      <c r="D42" s="208"/>
      <c r="E42" s="142"/>
      <c r="F42" s="97"/>
      <c r="G42" s="143"/>
      <c r="H42" s="208"/>
      <c r="I42" s="157"/>
      <c r="J42" s="210"/>
      <c r="L42" s="37"/>
      <c r="M42" s="37"/>
    </row>
    <row r="43" spans="1:13" s="37" customFormat="1">
      <c r="A43" s="141">
        <v>36</v>
      </c>
      <c r="B43" s="209"/>
      <c r="C43" s="209"/>
      <c r="D43" s="208"/>
      <c r="E43" s="142"/>
      <c r="F43" s="97"/>
      <c r="G43" s="143"/>
      <c r="H43" s="208"/>
      <c r="I43" s="157"/>
      <c r="J43" s="210"/>
      <c r="K43" s="49"/>
      <c r="L43" s="13"/>
      <c r="M43" s="13"/>
    </row>
    <row r="44" spans="1:13">
      <c r="A44" s="141">
        <v>37</v>
      </c>
      <c r="B44" s="209"/>
      <c r="C44" s="209"/>
      <c r="D44" s="208"/>
      <c r="E44" s="142"/>
      <c r="F44" s="97"/>
      <c r="G44" s="143"/>
      <c r="H44" s="208"/>
      <c r="I44" s="157"/>
      <c r="J44" s="210"/>
    </row>
    <row r="45" spans="1:13">
      <c r="A45" s="141">
        <v>38</v>
      </c>
      <c r="B45" s="209"/>
      <c r="C45" s="209"/>
      <c r="D45" s="208"/>
      <c r="E45" s="142"/>
      <c r="F45" s="97"/>
      <c r="G45" s="143"/>
      <c r="H45" s="208"/>
      <c r="I45" s="157"/>
      <c r="J45" s="210"/>
    </row>
    <row r="46" spans="1:13">
      <c r="A46" s="141">
        <v>39</v>
      </c>
      <c r="B46" s="209"/>
      <c r="C46" s="209"/>
      <c r="D46" s="208"/>
      <c r="E46" s="142"/>
      <c r="F46" s="97"/>
      <c r="G46" s="143"/>
      <c r="H46" s="208"/>
      <c r="I46" s="157"/>
      <c r="J46" s="210"/>
    </row>
    <row r="47" spans="1:13">
      <c r="A47" s="141">
        <v>40</v>
      </c>
      <c r="B47" s="209"/>
      <c r="C47" s="209"/>
      <c r="D47" s="208"/>
      <c r="E47" s="142"/>
      <c r="F47" s="97"/>
      <c r="G47" s="143"/>
      <c r="H47" s="208"/>
      <c r="I47" s="157"/>
      <c r="J47" s="210"/>
    </row>
    <row r="48" spans="1:13">
      <c r="A48" s="141">
        <v>41</v>
      </c>
      <c r="B48" s="209"/>
      <c r="C48" s="209"/>
      <c r="D48" s="208"/>
      <c r="E48" s="142"/>
      <c r="F48" s="97"/>
      <c r="G48" s="143"/>
      <c r="H48" s="208"/>
      <c r="I48" s="157"/>
      <c r="J48" s="210"/>
    </row>
    <row r="49" spans="1:13">
      <c r="A49" s="175">
        <v>42</v>
      </c>
      <c r="B49" s="209"/>
      <c r="C49" s="209"/>
      <c r="D49" s="208"/>
      <c r="E49" s="142"/>
      <c r="F49" s="97"/>
      <c r="G49" s="143"/>
      <c r="H49" s="208"/>
      <c r="I49" s="157"/>
      <c r="J49" s="210"/>
    </row>
    <row r="50" spans="1:13">
      <c r="A50" s="141">
        <v>43</v>
      </c>
      <c r="B50" s="209"/>
      <c r="C50" s="209"/>
      <c r="D50" s="208"/>
      <c r="E50" s="142"/>
      <c r="F50" s="97"/>
      <c r="G50" s="143"/>
      <c r="H50" s="208"/>
      <c r="I50" s="157"/>
      <c r="J50" s="210"/>
    </row>
    <row r="51" spans="1:13">
      <c r="A51" s="141">
        <v>44</v>
      </c>
      <c r="B51" s="209"/>
      <c r="C51" s="209"/>
      <c r="D51" s="208"/>
      <c r="E51" s="142"/>
      <c r="F51" s="97"/>
      <c r="G51" s="143"/>
      <c r="H51" s="208"/>
      <c r="I51" s="157"/>
      <c r="J51" s="210"/>
    </row>
    <row r="52" spans="1:13">
      <c r="A52" s="141">
        <v>45</v>
      </c>
      <c r="B52" s="209"/>
      <c r="C52" s="209"/>
      <c r="D52" s="208"/>
      <c r="E52" s="142"/>
      <c r="F52" s="97"/>
      <c r="G52" s="143"/>
      <c r="H52" s="208"/>
      <c r="I52" s="157"/>
      <c r="J52" s="210"/>
    </row>
    <row r="53" spans="1:13" s="37" customFormat="1">
      <c r="A53" s="141">
        <v>46</v>
      </c>
      <c r="B53" s="209"/>
      <c r="C53" s="209"/>
      <c r="D53" s="208"/>
      <c r="E53" s="142"/>
      <c r="F53" s="97"/>
      <c r="G53" s="143"/>
      <c r="H53" s="208"/>
      <c r="I53" s="157"/>
      <c r="J53" s="210"/>
      <c r="K53" s="49"/>
      <c r="L53" s="39"/>
      <c r="M53" s="39"/>
    </row>
    <row r="54" spans="1:13">
      <c r="A54" s="141">
        <v>47</v>
      </c>
      <c r="B54" s="209"/>
      <c r="C54" s="209"/>
      <c r="D54" s="208"/>
      <c r="E54" s="142"/>
      <c r="F54" s="97"/>
      <c r="G54" s="143"/>
      <c r="H54" s="208"/>
      <c r="I54" s="157"/>
      <c r="J54" s="210"/>
      <c r="L54" s="39"/>
      <c r="M54" s="39"/>
    </row>
    <row r="55" spans="1:13">
      <c r="A55" s="141">
        <v>48</v>
      </c>
      <c r="B55" s="209"/>
      <c r="C55" s="209"/>
      <c r="D55" s="208"/>
      <c r="E55" s="142"/>
      <c r="F55" s="97"/>
      <c r="G55" s="143"/>
      <c r="H55" s="208"/>
      <c r="I55" s="157"/>
      <c r="J55" s="210"/>
      <c r="L55" s="39"/>
      <c r="M55" s="39"/>
    </row>
    <row r="56" spans="1:13">
      <c r="A56" s="141">
        <v>49</v>
      </c>
      <c r="B56" s="209"/>
      <c r="C56" s="209"/>
      <c r="D56" s="208"/>
      <c r="E56" s="142"/>
      <c r="F56" s="97"/>
      <c r="G56" s="143"/>
      <c r="H56" s="208"/>
      <c r="I56" s="157"/>
      <c r="J56" s="210"/>
      <c r="L56" s="39"/>
      <c r="M56" s="39"/>
    </row>
    <row r="57" spans="1:13">
      <c r="A57" s="141">
        <v>50</v>
      </c>
      <c r="B57" s="209"/>
      <c r="C57" s="209"/>
      <c r="D57" s="208"/>
      <c r="E57" s="142"/>
      <c r="F57" s="97"/>
      <c r="G57" s="143"/>
      <c r="H57" s="208"/>
      <c r="I57" s="157"/>
      <c r="J57" s="210"/>
      <c r="L57" s="39"/>
      <c r="M57" s="39"/>
    </row>
    <row r="58" spans="1:13">
      <c r="I58" s="100"/>
      <c r="J58" s="100"/>
    </row>
    <row r="59" spans="1:13">
      <c r="B59" s="100"/>
      <c r="C59" s="100"/>
      <c r="D59" s="100"/>
      <c r="E59" s="101"/>
      <c r="F59" s="100"/>
      <c r="H59" s="100"/>
      <c r="I59" s="100"/>
      <c r="J59" s="100"/>
    </row>
    <row r="60" spans="1:13" ht="27.6">
      <c r="B60" s="21" t="s">
        <v>38</v>
      </c>
      <c r="C60" s="21" t="s">
        <v>0</v>
      </c>
      <c r="D60" s="21" t="s">
        <v>6</v>
      </c>
      <c r="E60" s="22" t="s">
        <v>1</v>
      </c>
      <c r="F60" s="42" t="s">
        <v>39</v>
      </c>
      <c r="G60" s="23" t="s">
        <v>2</v>
      </c>
      <c r="H60" s="42" t="s">
        <v>11</v>
      </c>
      <c r="I60" s="42" t="s">
        <v>63</v>
      </c>
      <c r="J60" s="42" t="s">
        <v>4</v>
      </c>
    </row>
    <row r="61" spans="1:13">
      <c r="A61" s="12" t="s">
        <v>135</v>
      </c>
      <c r="B61" s="209">
        <v>43578</v>
      </c>
      <c r="C61" s="209" t="s">
        <v>96</v>
      </c>
      <c r="D61" s="207" t="s">
        <v>88</v>
      </c>
      <c r="E61" s="144" t="s">
        <v>97</v>
      </c>
      <c r="F61" s="97">
        <v>985</v>
      </c>
      <c r="G61" s="70" t="s">
        <v>98</v>
      </c>
      <c r="H61" s="208">
        <v>11</v>
      </c>
      <c r="I61" s="157">
        <v>43862</v>
      </c>
      <c r="J61" s="210"/>
    </row>
    <row r="62" spans="1:13" ht="27.6">
      <c r="A62" s="12" t="s">
        <v>135</v>
      </c>
      <c r="B62" s="209">
        <v>43703</v>
      </c>
      <c r="C62" s="208" t="s">
        <v>107</v>
      </c>
      <c r="D62" s="208" t="s">
        <v>92</v>
      </c>
      <c r="E62" s="142" t="s">
        <v>97</v>
      </c>
      <c r="F62" s="97">
        <v>17000</v>
      </c>
      <c r="G62" s="14" t="s">
        <v>108</v>
      </c>
      <c r="H62" s="208">
        <v>11</v>
      </c>
      <c r="I62" s="208" t="s">
        <v>99</v>
      </c>
      <c r="J62" s="84" t="s">
        <v>199</v>
      </c>
    </row>
  </sheetData>
  <autoFilter ref="A7:I58" xr:uid="{00000000-0009-0000-0000-000001000000}"/>
  <dataConsolidate/>
  <pageMargins left="0.2" right="0.2" top="0.5" bottom="0.5" header="0.3" footer="0.3"/>
  <pageSetup fitToHeight="0" orientation="landscape" r:id="rId1"/>
  <legacy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48357-2A2F-4095-894F-04E1AF1E5011}">
  <dimension ref="A1:L6"/>
  <sheetViews>
    <sheetView workbookViewId="0">
      <selection activeCell="F15" sqref="F15"/>
    </sheetView>
  </sheetViews>
  <sheetFormatPr defaultRowHeight="14.4"/>
  <cols>
    <col min="7" max="7" width="12" customWidth="1"/>
  </cols>
  <sheetData>
    <row r="1" spans="1:12">
      <c r="A1" s="11" t="s">
        <v>284</v>
      </c>
      <c r="B1" s="11"/>
      <c r="C1" s="298"/>
      <c r="D1" s="298"/>
      <c r="E1" s="298"/>
      <c r="F1" s="101"/>
      <c r="G1" s="101" t="s">
        <v>192</v>
      </c>
      <c r="H1" s="133" t="s">
        <v>191</v>
      </c>
      <c r="I1" s="133" t="s">
        <v>74</v>
      </c>
      <c r="J1" s="298"/>
      <c r="K1" s="101"/>
      <c r="L1" s="101"/>
    </row>
    <row r="2" spans="1:12" ht="15" thickBot="1">
      <c r="A2" s="11"/>
      <c r="B2" s="11"/>
      <c r="C2" s="298"/>
      <c r="D2" s="298"/>
      <c r="E2" s="298"/>
      <c r="F2" s="102" t="s">
        <v>9</v>
      </c>
      <c r="G2" s="130">
        <v>8550</v>
      </c>
      <c r="H2" s="16"/>
      <c r="I2" s="298"/>
      <c r="J2" s="298"/>
      <c r="K2" s="102"/>
      <c r="L2" s="102"/>
    </row>
    <row r="3" spans="1:12" ht="15" thickBot="1">
      <c r="A3" s="11"/>
      <c r="B3" s="11"/>
      <c r="C3" s="298"/>
      <c r="D3" s="298"/>
      <c r="E3" s="19"/>
      <c r="F3" s="102" t="s">
        <v>132</v>
      </c>
      <c r="G3" s="41">
        <f>SUM(G7:G130)</f>
        <v>0</v>
      </c>
      <c r="H3" s="16"/>
      <c r="I3" s="298"/>
      <c r="J3" s="298"/>
      <c r="K3" s="102"/>
      <c r="L3" s="102"/>
    </row>
    <row r="4" spans="1:12">
      <c r="A4" s="298"/>
      <c r="B4" s="298"/>
      <c r="C4" s="298"/>
      <c r="D4" s="298"/>
      <c r="E4" s="298"/>
      <c r="F4" s="102" t="s">
        <v>10</v>
      </c>
      <c r="G4" s="130">
        <f>G3-G2</f>
        <v>-8550</v>
      </c>
      <c r="H4" s="16"/>
      <c r="I4" s="298"/>
      <c r="J4" s="298"/>
      <c r="K4" s="102"/>
      <c r="L4" s="102"/>
    </row>
    <row r="5" spans="1:12">
      <c r="A5" s="298"/>
      <c r="B5" s="298"/>
      <c r="C5" s="298"/>
      <c r="D5" s="298"/>
      <c r="E5" s="298"/>
      <c r="F5" s="102"/>
      <c r="G5" s="298"/>
      <c r="H5" s="102"/>
      <c r="I5" s="298"/>
      <c r="J5" s="298"/>
      <c r="K5" s="102"/>
      <c r="L5" s="102"/>
    </row>
    <row r="6" spans="1:12" ht="27.6">
      <c r="A6" s="21" t="s">
        <v>5</v>
      </c>
      <c r="B6" s="21" t="s">
        <v>38</v>
      </c>
      <c r="C6" s="21" t="s">
        <v>0</v>
      </c>
      <c r="D6" s="21" t="s">
        <v>64</v>
      </c>
      <c r="E6" s="21" t="s">
        <v>6</v>
      </c>
      <c r="F6" s="22" t="s">
        <v>1</v>
      </c>
      <c r="G6" s="42" t="s">
        <v>39</v>
      </c>
      <c r="H6" s="23" t="s">
        <v>2</v>
      </c>
      <c r="I6" s="42" t="s">
        <v>11</v>
      </c>
      <c r="J6" s="42" t="s">
        <v>71</v>
      </c>
      <c r="K6" s="22" t="s">
        <v>51</v>
      </c>
      <c r="L6" s="22" t="s">
        <v>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R289"/>
  <sheetViews>
    <sheetView zoomScale="85" zoomScaleNormal="85" workbookViewId="0">
      <pane xSplit="6" ySplit="6" topLeftCell="G39" activePane="bottomRight" state="frozen"/>
      <selection pane="topRight" activeCell="G1" sqref="G1"/>
      <selection pane="bottomLeft" activeCell="A7" sqref="A7"/>
      <selection pane="bottomRight" activeCell="F54" sqref="F54"/>
    </sheetView>
  </sheetViews>
  <sheetFormatPr defaultColWidth="9.109375" defaultRowHeight="13.8"/>
  <cols>
    <col min="1" max="1" width="5.5546875" style="12" customWidth="1"/>
    <col min="2" max="2" width="11.5546875" style="12" bestFit="1" customWidth="1"/>
    <col min="3" max="3" width="12.6640625" style="12" customWidth="1"/>
    <col min="4" max="4" width="14.6640625" style="12" customWidth="1"/>
    <col min="5" max="5" width="12.88671875" style="12" bestFit="1" customWidth="1"/>
    <col min="6" max="6" width="26" style="13" customWidth="1"/>
    <col min="7" max="7" width="19" style="12" customWidth="1"/>
    <col min="8" max="8" width="65.33203125" style="14" customWidth="1"/>
    <col min="9" max="9" width="7.109375" style="12" customWidth="1"/>
    <col min="10" max="10" width="9.44140625" style="100" customWidth="1"/>
    <col min="11" max="11" width="10.33203125" style="13" customWidth="1"/>
    <col min="12" max="12" width="12.44140625" style="13" customWidth="1"/>
    <col min="13" max="13" width="11.5546875" style="15" customWidth="1"/>
    <col min="14" max="14" width="26.88671875" style="13" bestFit="1" customWidth="1"/>
    <col min="15" max="15" width="11.5546875" style="13" customWidth="1"/>
    <col min="16" max="16" width="9.109375" style="13"/>
    <col min="17" max="17" width="18.44140625" style="13" bestFit="1" customWidth="1"/>
    <col min="18" max="18" width="11.44140625" style="13" bestFit="1" customWidth="1"/>
    <col min="19" max="16384" width="9.109375" style="13"/>
  </cols>
  <sheetData>
    <row r="1" spans="1:18">
      <c r="A1" s="11" t="s">
        <v>43</v>
      </c>
      <c r="B1" s="11"/>
      <c r="G1" s="101" t="s">
        <v>192</v>
      </c>
      <c r="H1" s="133" t="s">
        <v>191</v>
      </c>
      <c r="I1" s="133" t="s">
        <v>73</v>
      </c>
    </row>
    <row r="2" spans="1:18" ht="14.4" thickBot="1">
      <c r="A2" s="11"/>
      <c r="B2" s="11"/>
      <c r="F2" s="15" t="s">
        <v>9</v>
      </c>
      <c r="G2" s="130">
        <v>175000</v>
      </c>
      <c r="H2" s="16"/>
      <c r="K2" s="15"/>
      <c r="L2" s="15"/>
    </row>
    <row r="3" spans="1:18" ht="14.4" thickBot="1">
      <c r="A3" s="11"/>
      <c r="B3" s="11"/>
      <c r="E3" s="19"/>
      <c r="F3" s="102" t="s">
        <v>132</v>
      </c>
      <c r="G3" s="41">
        <f>SUM(G7:G129)</f>
        <v>80041.603142857159</v>
      </c>
      <c r="H3" s="16"/>
      <c r="K3" s="15"/>
      <c r="L3" s="15"/>
    </row>
    <row r="4" spans="1:18">
      <c r="F4" s="15" t="s">
        <v>10</v>
      </c>
      <c r="G4" s="130">
        <f>G3-G2</f>
        <v>-94958.396857142841</v>
      </c>
      <c r="H4" s="16"/>
      <c r="K4" s="15"/>
      <c r="L4" s="15"/>
      <c r="N4" s="13" t="s">
        <v>36</v>
      </c>
    </row>
    <row r="5" spans="1:18">
      <c r="F5" s="15"/>
      <c r="H5" s="15"/>
      <c r="K5" s="15"/>
      <c r="L5" s="15"/>
      <c r="N5" s="13" t="s">
        <v>37</v>
      </c>
    </row>
    <row r="6" spans="1:18" s="25" customFormat="1" ht="25.65" customHeight="1">
      <c r="A6" s="21" t="s">
        <v>5</v>
      </c>
      <c r="B6" s="21" t="s">
        <v>38</v>
      </c>
      <c r="C6" s="21" t="s">
        <v>0</v>
      </c>
      <c r="D6" s="21" t="s">
        <v>64</v>
      </c>
      <c r="E6" s="21" t="s">
        <v>6</v>
      </c>
      <c r="F6" s="22" t="s">
        <v>1</v>
      </c>
      <c r="G6" s="42" t="s">
        <v>39</v>
      </c>
      <c r="H6" s="23" t="s">
        <v>2</v>
      </c>
      <c r="I6" s="42" t="s">
        <v>11</v>
      </c>
      <c r="J6" s="42" t="s">
        <v>71</v>
      </c>
      <c r="K6" s="22" t="s">
        <v>51</v>
      </c>
      <c r="L6" s="22" t="s">
        <v>63</v>
      </c>
      <c r="N6" s="60" t="s">
        <v>14</v>
      </c>
      <c r="O6" s="61" t="s">
        <v>15</v>
      </c>
      <c r="P6" s="109" t="s">
        <v>68</v>
      </c>
      <c r="Q6" s="110" t="s">
        <v>69</v>
      </c>
      <c r="R6" s="110" t="s">
        <v>70</v>
      </c>
    </row>
    <row r="7" spans="1:18" s="144" customFormat="1">
      <c r="A7" s="228">
        <v>1</v>
      </c>
      <c r="B7" s="226">
        <v>43839</v>
      </c>
      <c r="C7" s="225" t="s">
        <v>62</v>
      </c>
      <c r="D7" s="225" t="s">
        <v>143</v>
      </c>
      <c r="E7" s="225" t="s">
        <v>73</v>
      </c>
      <c r="F7" s="146" t="s">
        <v>85</v>
      </c>
      <c r="G7" s="304">
        <v>3443.68</v>
      </c>
      <c r="H7" s="147" t="s">
        <v>144</v>
      </c>
      <c r="I7" s="141">
        <v>5</v>
      </c>
      <c r="J7" s="141"/>
      <c r="K7" s="142"/>
      <c r="L7" s="142"/>
      <c r="M7" s="102">
        <v>1</v>
      </c>
      <c r="N7" s="64" t="s">
        <v>145</v>
      </c>
      <c r="O7" s="63">
        <f t="shared" ref="O7:O13" si="0">SUMIF($I$7:$I$286,M7,$G$7:$G$286)</f>
        <v>55198.898000000001</v>
      </c>
      <c r="P7" s="118"/>
      <c r="Q7" s="119"/>
      <c r="R7" s="120"/>
    </row>
    <row r="8" spans="1:18" s="144" customFormat="1">
      <c r="A8" s="364">
        <v>2</v>
      </c>
      <c r="B8" s="372">
        <v>43838</v>
      </c>
      <c r="C8" s="366" t="s">
        <v>156</v>
      </c>
      <c r="D8" s="366"/>
      <c r="E8" s="371" t="s">
        <v>155</v>
      </c>
      <c r="F8" s="370" t="s">
        <v>91</v>
      </c>
      <c r="G8" s="193">
        <v>0</v>
      </c>
      <c r="H8" s="234" t="s">
        <v>149</v>
      </c>
      <c r="I8" s="141">
        <v>4</v>
      </c>
      <c r="J8" s="141"/>
      <c r="K8" s="142"/>
      <c r="L8" s="142"/>
      <c r="M8" s="74">
        <v>2</v>
      </c>
      <c r="N8" s="64" t="s">
        <v>146</v>
      </c>
      <c r="O8" s="63">
        <f t="shared" si="0"/>
        <v>2236.9180000000001</v>
      </c>
      <c r="P8" s="118"/>
      <c r="Q8" s="119"/>
      <c r="R8" s="120"/>
    </row>
    <row r="9" spans="1:18" s="144" customFormat="1">
      <c r="A9" s="364"/>
      <c r="B9" s="372"/>
      <c r="C9" s="366"/>
      <c r="D9" s="366"/>
      <c r="E9" s="371"/>
      <c r="F9" s="370"/>
      <c r="G9" s="193">
        <v>0</v>
      </c>
      <c r="H9" s="234" t="s">
        <v>150</v>
      </c>
      <c r="I9" s="141">
        <v>4</v>
      </c>
      <c r="J9" s="141"/>
      <c r="K9" s="142"/>
      <c r="L9" s="142"/>
      <c r="M9" s="74">
        <v>3</v>
      </c>
      <c r="N9" s="64" t="s">
        <v>103</v>
      </c>
      <c r="O9" s="63">
        <f t="shared" si="0"/>
        <v>9975.0300000000007</v>
      </c>
      <c r="P9" s="118"/>
      <c r="Q9" s="119"/>
      <c r="R9" s="120"/>
    </row>
    <row r="10" spans="1:18" s="144" customFormat="1">
      <c r="A10" s="364"/>
      <c r="B10" s="372"/>
      <c r="C10" s="366"/>
      <c r="D10" s="366"/>
      <c r="E10" s="371"/>
      <c r="F10" s="370"/>
      <c r="G10" s="193">
        <v>0</v>
      </c>
      <c r="H10" s="234" t="s">
        <v>151</v>
      </c>
      <c r="I10" s="141">
        <v>4</v>
      </c>
      <c r="J10" s="141"/>
      <c r="K10" s="142"/>
      <c r="L10" s="142"/>
      <c r="M10" s="74">
        <v>4</v>
      </c>
      <c r="N10" s="64" t="s">
        <v>147</v>
      </c>
      <c r="O10" s="63">
        <f t="shared" si="0"/>
        <v>0</v>
      </c>
      <c r="P10" s="118"/>
      <c r="Q10" s="119"/>
      <c r="R10" s="120"/>
    </row>
    <row r="11" spans="1:18" s="144" customFormat="1">
      <c r="A11" s="364">
        <v>3</v>
      </c>
      <c r="B11" s="365">
        <v>43838</v>
      </c>
      <c r="C11" s="366" t="s">
        <v>157</v>
      </c>
      <c r="D11" s="366"/>
      <c r="E11" s="366" t="s">
        <v>155</v>
      </c>
      <c r="F11" s="367" t="s">
        <v>84</v>
      </c>
      <c r="G11" s="193">
        <v>0</v>
      </c>
      <c r="H11" s="234" t="s">
        <v>152</v>
      </c>
      <c r="I11" s="141">
        <v>4</v>
      </c>
      <c r="J11" s="141"/>
      <c r="K11" s="142"/>
      <c r="L11" s="142"/>
      <c r="M11" s="74">
        <v>5</v>
      </c>
      <c r="N11" s="64" t="s">
        <v>148</v>
      </c>
      <c r="O11" s="63">
        <f t="shared" si="0"/>
        <v>9907.6571428571406</v>
      </c>
      <c r="P11" s="118"/>
      <c r="Q11" s="119"/>
      <c r="R11" s="120"/>
    </row>
    <row r="12" spans="1:18" s="144" customFormat="1">
      <c r="A12" s="364"/>
      <c r="B12" s="365"/>
      <c r="C12" s="366"/>
      <c r="D12" s="366"/>
      <c r="E12" s="366"/>
      <c r="F12" s="367"/>
      <c r="G12" s="193">
        <v>0</v>
      </c>
      <c r="H12" s="234" t="s">
        <v>153</v>
      </c>
      <c r="I12" s="145">
        <v>4</v>
      </c>
      <c r="J12" s="145"/>
      <c r="L12" s="142"/>
      <c r="M12" s="74">
        <v>6</v>
      </c>
      <c r="N12" s="64" t="s">
        <v>102</v>
      </c>
      <c r="O12" s="63">
        <f t="shared" si="0"/>
        <v>0</v>
      </c>
      <c r="P12" s="118"/>
      <c r="Q12" s="121"/>
      <c r="R12" s="122"/>
    </row>
    <row r="13" spans="1:18" s="144" customFormat="1">
      <c r="A13" s="257">
        <v>4</v>
      </c>
      <c r="B13" s="241">
        <v>43838</v>
      </c>
      <c r="C13" s="190" t="s">
        <v>158</v>
      </c>
      <c r="D13" s="124"/>
      <c r="E13" s="124" t="s">
        <v>155</v>
      </c>
      <c r="F13" s="233" t="s">
        <v>77</v>
      </c>
      <c r="G13" s="193">
        <v>0</v>
      </c>
      <c r="H13" s="152" t="s">
        <v>154</v>
      </c>
      <c r="I13" s="159">
        <v>4</v>
      </c>
      <c r="K13" s="142"/>
      <c r="L13" s="142"/>
      <c r="M13" s="74">
        <v>7</v>
      </c>
      <c r="N13" s="64" t="s">
        <v>83</v>
      </c>
      <c r="O13" s="63">
        <f t="shared" si="0"/>
        <v>202.5</v>
      </c>
      <c r="P13" s="123"/>
      <c r="Q13" s="119"/>
      <c r="R13" s="120"/>
    </row>
    <row r="14" spans="1:18" s="144" customFormat="1">
      <c r="A14" s="228">
        <v>5</v>
      </c>
      <c r="B14" s="329">
        <v>43844</v>
      </c>
      <c r="C14" s="327" t="s">
        <v>159</v>
      </c>
      <c r="D14" s="124"/>
      <c r="E14" s="327" t="s">
        <v>104</v>
      </c>
      <c r="F14" s="233" t="s">
        <v>95</v>
      </c>
      <c r="G14" s="328">
        <v>0</v>
      </c>
      <c r="H14" s="234" t="s">
        <v>294</v>
      </c>
      <c r="I14" s="141">
        <v>1</v>
      </c>
      <c r="J14" s="141"/>
      <c r="K14" s="142"/>
      <c r="L14" s="142"/>
      <c r="M14" s="102"/>
      <c r="N14" s="64"/>
      <c r="O14" s="63"/>
      <c r="P14" s="123"/>
      <c r="Q14" s="119"/>
      <c r="R14" s="120"/>
    </row>
    <row r="15" spans="1:18" s="144" customFormat="1">
      <c r="A15" s="228">
        <v>6</v>
      </c>
      <c r="B15" s="226">
        <v>43844</v>
      </c>
      <c r="C15" s="225" t="s">
        <v>160</v>
      </c>
      <c r="D15" s="224"/>
      <c r="E15" s="225" t="s">
        <v>104</v>
      </c>
      <c r="F15" s="142" t="s">
        <v>78</v>
      </c>
      <c r="G15" s="97">
        <v>1190</v>
      </c>
      <c r="H15" s="143" t="s">
        <v>161</v>
      </c>
      <c r="I15" s="141"/>
      <c r="J15" s="141"/>
      <c r="K15" s="142"/>
      <c r="L15" s="142"/>
      <c r="M15" s="74"/>
      <c r="N15" s="64"/>
      <c r="O15" s="63"/>
      <c r="P15" s="123"/>
      <c r="Q15" s="119"/>
      <c r="R15" s="120"/>
    </row>
    <row r="16" spans="1:18" s="144" customFormat="1">
      <c r="A16" s="364">
        <v>7</v>
      </c>
      <c r="B16" s="365">
        <v>43851</v>
      </c>
      <c r="C16" s="366" t="s">
        <v>165</v>
      </c>
      <c r="D16" s="366"/>
      <c r="E16" s="366" t="s">
        <v>155</v>
      </c>
      <c r="F16" s="367" t="s">
        <v>91</v>
      </c>
      <c r="G16" s="243">
        <v>0</v>
      </c>
      <c r="H16" s="234" t="s">
        <v>187</v>
      </c>
      <c r="I16" s="141">
        <v>4</v>
      </c>
      <c r="J16" s="141"/>
      <c r="K16" s="142"/>
      <c r="L16" s="142"/>
      <c r="M16" s="74"/>
      <c r="N16" s="64"/>
      <c r="O16" s="63"/>
      <c r="P16" s="123"/>
      <c r="Q16" s="119"/>
      <c r="R16" s="120"/>
    </row>
    <row r="17" spans="1:18" s="144" customFormat="1">
      <c r="A17" s="364"/>
      <c r="B17" s="365"/>
      <c r="C17" s="366"/>
      <c r="D17" s="366"/>
      <c r="E17" s="366"/>
      <c r="F17" s="367"/>
      <c r="G17" s="243">
        <v>0</v>
      </c>
      <c r="H17" s="234" t="s">
        <v>187</v>
      </c>
      <c r="I17" s="141">
        <v>4</v>
      </c>
      <c r="J17" s="141"/>
      <c r="K17" s="142"/>
      <c r="L17" s="142"/>
      <c r="M17" s="74"/>
      <c r="N17" s="161"/>
      <c r="O17" s="160"/>
      <c r="P17" s="162"/>
      <c r="Q17" s="163"/>
      <c r="R17" s="164"/>
    </row>
    <row r="18" spans="1:18" s="144" customFormat="1">
      <c r="A18" s="228">
        <v>7.5945945945945903</v>
      </c>
      <c r="B18" s="227">
        <v>43851</v>
      </c>
      <c r="C18" s="225" t="s">
        <v>166</v>
      </c>
      <c r="D18" s="225"/>
      <c r="E18" s="225" t="s">
        <v>86</v>
      </c>
      <c r="F18" s="146" t="s">
        <v>91</v>
      </c>
      <c r="G18" s="108">
        <v>3.89</v>
      </c>
      <c r="H18" s="147" t="s">
        <v>167</v>
      </c>
      <c r="I18" s="141">
        <v>3</v>
      </c>
      <c r="J18" s="141"/>
      <c r="K18" s="142"/>
      <c r="L18" s="142"/>
      <c r="M18" s="74"/>
      <c r="N18" s="161"/>
      <c r="O18" s="160"/>
      <c r="P18" s="162"/>
      <c r="Q18" s="163"/>
      <c r="R18" s="164"/>
    </row>
    <row r="19" spans="1:18" s="144" customFormat="1">
      <c r="A19" s="228">
        <v>9</v>
      </c>
      <c r="B19" s="227">
        <v>43854</v>
      </c>
      <c r="C19" s="225" t="s">
        <v>168</v>
      </c>
      <c r="D19" s="225"/>
      <c r="E19" s="225" t="s">
        <v>169</v>
      </c>
      <c r="F19" s="142" t="s">
        <v>84</v>
      </c>
      <c r="G19" s="108">
        <v>2084.5</v>
      </c>
      <c r="H19" s="143" t="s">
        <v>170</v>
      </c>
      <c r="I19" s="141">
        <v>3</v>
      </c>
      <c r="J19" s="141"/>
      <c r="K19" s="142"/>
      <c r="L19" s="142"/>
      <c r="M19" s="102"/>
      <c r="N19" s="101"/>
      <c r="P19" s="123"/>
      <c r="Q19" s="119"/>
      <c r="R19" s="120"/>
    </row>
    <row r="20" spans="1:18" s="144" customFormat="1" ht="14.4" thickBot="1">
      <c r="A20" s="228">
        <v>10</v>
      </c>
      <c r="B20" s="326">
        <v>43854</v>
      </c>
      <c r="C20" s="327" t="s">
        <v>62</v>
      </c>
      <c r="D20" s="327" t="s">
        <v>143</v>
      </c>
      <c r="E20" s="124" t="s">
        <v>104</v>
      </c>
      <c r="F20" s="242" t="s">
        <v>209</v>
      </c>
      <c r="G20" s="335"/>
      <c r="H20" s="334" t="s">
        <v>238</v>
      </c>
      <c r="I20" s="141"/>
      <c r="J20" s="141"/>
      <c r="K20" s="142"/>
      <c r="L20" s="142"/>
      <c r="M20" s="117"/>
      <c r="N20" s="219" t="s">
        <v>41</v>
      </c>
      <c r="O20" s="220">
        <f>SUBTOTAL(109,Table2459[USD])</f>
        <v>77521.003142857138</v>
      </c>
      <c r="P20" s="221"/>
      <c r="Q20" s="222"/>
      <c r="R20" s="223"/>
    </row>
    <row r="21" spans="1:18" s="144" customFormat="1">
      <c r="A21" s="228">
        <v>11</v>
      </c>
      <c r="B21" s="241">
        <v>43865</v>
      </c>
      <c r="C21" s="190" t="s">
        <v>171</v>
      </c>
      <c r="D21" s="190"/>
      <c r="E21" s="124" t="s">
        <v>86</v>
      </c>
      <c r="F21" s="242" t="s">
        <v>91</v>
      </c>
      <c r="G21" s="243">
        <v>0</v>
      </c>
      <c r="H21" s="234" t="s">
        <v>184</v>
      </c>
      <c r="I21" s="141">
        <v>3</v>
      </c>
      <c r="J21" s="141"/>
      <c r="K21" s="142"/>
      <c r="L21" s="142"/>
      <c r="M21" s="50"/>
      <c r="N21" s="151"/>
      <c r="O21" s="152"/>
    </row>
    <row r="22" spans="1:18" s="144" customFormat="1" ht="27.6">
      <c r="A22" s="229">
        <v>12</v>
      </c>
      <c r="B22" s="218">
        <v>43867</v>
      </c>
      <c r="C22" s="214" t="s">
        <v>177</v>
      </c>
      <c r="D22" s="214"/>
      <c r="E22" s="231" t="s">
        <v>169</v>
      </c>
      <c r="F22" s="142" t="s">
        <v>84</v>
      </c>
      <c r="G22" s="230">
        <v>202.5</v>
      </c>
      <c r="H22" s="143" t="s">
        <v>176</v>
      </c>
      <c r="I22" s="141">
        <v>7</v>
      </c>
      <c r="J22" s="141"/>
      <c r="K22" s="142"/>
      <c r="L22" s="142"/>
      <c r="M22" s="50"/>
      <c r="R22" s="152"/>
    </row>
    <row r="23" spans="1:18" s="152" customFormat="1">
      <c r="A23" s="142">
        <v>13</v>
      </c>
      <c r="B23" s="235">
        <v>43867</v>
      </c>
      <c r="C23" s="215" t="s">
        <v>182</v>
      </c>
      <c r="D23" s="213"/>
      <c r="E23" s="213" t="s">
        <v>86</v>
      </c>
      <c r="F23" s="144" t="s">
        <v>91</v>
      </c>
      <c r="G23" s="97">
        <v>3560.47</v>
      </c>
      <c r="H23" s="143" t="s">
        <v>183</v>
      </c>
      <c r="I23" s="141">
        <v>3</v>
      </c>
      <c r="J23" s="141"/>
      <c r="K23" s="142"/>
      <c r="L23" s="142"/>
      <c r="M23" s="153"/>
      <c r="N23" s="144"/>
      <c r="O23" s="144"/>
    </row>
    <row r="24" spans="1:18" s="152" customFormat="1" ht="12.75" customHeight="1">
      <c r="A24" s="142">
        <v>14</v>
      </c>
      <c r="B24" s="236">
        <v>43868</v>
      </c>
      <c r="C24" s="214" t="s">
        <v>185</v>
      </c>
      <c r="D24" s="214"/>
      <c r="E24" s="213" t="s">
        <v>104</v>
      </c>
      <c r="F24" s="144" t="s">
        <v>189</v>
      </c>
      <c r="G24" s="108">
        <v>267</v>
      </c>
      <c r="H24" s="337" t="s">
        <v>186</v>
      </c>
      <c r="I24" s="141">
        <v>5</v>
      </c>
      <c r="J24" s="141"/>
      <c r="K24" s="142"/>
      <c r="L24" s="142"/>
      <c r="M24" s="153"/>
      <c r="N24" s="144"/>
      <c r="O24" s="144"/>
      <c r="R24" s="144"/>
    </row>
    <row r="25" spans="1:18" s="144" customFormat="1">
      <c r="A25" s="233">
        <v>15</v>
      </c>
      <c r="B25" s="326">
        <v>43864</v>
      </c>
      <c r="C25" s="152" t="s">
        <v>188</v>
      </c>
      <c r="D25" s="332"/>
      <c r="E25" s="152" t="s">
        <v>104</v>
      </c>
      <c r="F25" s="233" t="s">
        <v>84</v>
      </c>
      <c r="G25" s="333"/>
      <c r="H25" s="334" t="s">
        <v>238</v>
      </c>
      <c r="I25" s="141"/>
      <c r="J25" s="141"/>
      <c r="K25" s="142"/>
      <c r="L25" s="142"/>
      <c r="M25" s="50"/>
    </row>
    <row r="26" spans="1:18" s="144" customFormat="1">
      <c r="A26" s="142">
        <v>16</v>
      </c>
      <c r="B26" s="244">
        <v>43873</v>
      </c>
      <c r="C26" s="144" t="s">
        <v>62</v>
      </c>
      <c r="D26" s="70"/>
      <c r="E26" s="144" t="s">
        <v>104</v>
      </c>
      <c r="F26" s="142" t="s">
        <v>85</v>
      </c>
      <c r="G26" s="108">
        <v>178.29</v>
      </c>
      <c r="H26" s="138" t="s">
        <v>293</v>
      </c>
      <c r="I26" s="141">
        <v>2</v>
      </c>
      <c r="J26" s="141"/>
      <c r="K26" s="142"/>
      <c r="L26" s="142"/>
      <c r="M26" s="50"/>
    </row>
    <row r="27" spans="1:18" s="144" customFormat="1" ht="27.6">
      <c r="A27" s="142">
        <v>17</v>
      </c>
      <c r="B27" s="244">
        <v>43885</v>
      </c>
      <c r="C27" s="144" t="s">
        <v>200</v>
      </c>
      <c r="D27" s="70"/>
      <c r="E27" s="144" t="s">
        <v>104</v>
      </c>
      <c r="F27" s="142" t="s">
        <v>201</v>
      </c>
      <c r="G27" s="304">
        <v>17500</v>
      </c>
      <c r="H27" s="143" t="s">
        <v>202</v>
      </c>
      <c r="I27" s="261">
        <v>1</v>
      </c>
      <c r="J27" s="141"/>
      <c r="K27" s="142"/>
      <c r="L27" s="142"/>
      <c r="M27" s="50"/>
    </row>
    <row r="28" spans="1:18" s="144" customFormat="1">
      <c r="A28" s="214">
        <v>18</v>
      </c>
      <c r="B28" s="218">
        <v>43885</v>
      </c>
      <c r="C28" s="264" t="s">
        <v>62</v>
      </c>
      <c r="D28" s="263"/>
      <c r="E28" s="213" t="s">
        <v>203</v>
      </c>
      <c r="F28" s="146" t="s">
        <v>85</v>
      </c>
      <c r="G28" s="108">
        <v>434.66</v>
      </c>
      <c r="H28" s="147" t="s">
        <v>204</v>
      </c>
      <c r="I28" s="261">
        <v>5</v>
      </c>
      <c r="J28" s="141"/>
      <c r="K28" s="142"/>
      <c r="L28" s="142"/>
      <c r="M28" s="50"/>
    </row>
    <row r="29" spans="1:18" s="144" customFormat="1" ht="14.4">
      <c r="A29" s="368">
        <v>19</v>
      </c>
      <c r="B29" s="360">
        <v>43885</v>
      </c>
      <c r="C29" s="373" t="s">
        <v>205</v>
      </c>
      <c r="D29" s="376"/>
      <c r="E29" s="374" t="s">
        <v>203</v>
      </c>
      <c r="F29" s="377" t="s">
        <v>84</v>
      </c>
      <c r="G29" s="97">
        <v>1481.03</v>
      </c>
      <c r="H29" s="143" t="s">
        <v>207</v>
      </c>
      <c r="I29" s="261">
        <v>1</v>
      </c>
      <c r="J29" s="141"/>
      <c r="K29" s="142"/>
      <c r="L29" s="158"/>
      <c r="M29" s="50"/>
      <c r="N29" s="150"/>
      <c r="O29" s="150"/>
      <c r="R29" s="154"/>
    </row>
    <row r="30" spans="1:18" s="154" customFormat="1" ht="14.4">
      <c r="A30" s="379"/>
      <c r="B30" s="379"/>
      <c r="C30" s="378"/>
      <c r="D30" s="380"/>
      <c r="E30" s="379"/>
      <c r="F30" s="378"/>
      <c r="G30" s="97">
        <v>449.2</v>
      </c>
      <c r="H30" s="143" t="s">
        <v>208</v>
      </c>
      <c r="I30" s="261">
        <v>2</v>
      </c>
      <c r="J30" s="141"/>
      <c r="K30" s="142"/>
      <c r="L30" s="142"/>
      <c r="R30" s="144"/>
    </row>
    <row r="31" spans="1:18" s="144" customFormat="1">
      <c r="A31" s="214">
        <v>20</v>
      </c>
      <c r="B31" s="218">
        <v>43895</v>
      </c>
      <c r="C31" s="264" t="s">
        <v>62</v>
      </c>
      <c r="D31" s="265"/>
      <c r="E31" s="213" t="s">
        <v>221</v>
      </c>
      <c r="F31" s="264" t="s">
        <v>91</v>
      </c>
      <c r="G31" s="108">
        <v>1330.6</v>
      </c>
      <c r="H31" s="143" t="s">
        <v>222</v>
      </c>
      <c r="I31" s="261"/>
      <c r="J31" s="141"/>
      <c r="K31" s="142"/>
      <c r="L31" s="142"/>
      <c r="M31" s="155"/>
      <c r="R31" s="150"/>
    </row>
    <row r="32" spans="1:18" s="150" customFormat="1">
      <c r="A32" s="266">
        <v>21</v>
      </c>
      <c r="B32" s="262">
        <v>43903</v>
      </c>
      <c r="C32" s="263" t="s">
        <v>62</v>
      </c>
      <c r="D32" s="260"/>
      <c r="E32" s="269" t="s">
        <v>203</v>
      </c>
      <c r="F32" s="267" t="s">
        <v>91</v>
      </c>
      <c r="G32" s="250">
        <v>1645.06</v>
      </c>
      <c r="H32" s="268" t="s">
        <v>228</v>
      </c>
      <c r="I32" s="261">
        <v>5</v>
      </c>
      <c r="J32" s="141"/>
      <c r="K32" s="142"/>
      <c r="L32" s="142"/>
      <c r="M32" s="156"/>
      <c r="R32" s="144"/>
    </row>
    <row r="33" spans="1:18" s="150" customFormat="1" ht="12.75" customHeight="1">
      <c r="A33" s="358">
        <v>22</v>
      </c>
      <c r="B33" s="360">
        <v>43903</v>
      </c>
      <c r="C33" s="361" t="s">
        <v>229</v>
      </c>
      <c r="D33" s="362"/>
      <c r="E33" s="359" t="s">
        <v>203</v>
      </c>
      <c r="F33" s="363" t="s">
        <v>91</v>
      </c>
      <c r="G33" s="270">
        <v>807.84</v>
      </c>
      <c r="H33" s="271" t="s">
        <v>230</v>
      </c>
      <c r="I33" s="100">
        <v>1</v>
      </c>
      <c r="J33" s="141"/>
      <c r="K33" s="142"/>
      <c r="L33" s="142"/>
      <c r="M33" s="156"/>
      <c r="R33" s="144"/>
    </row>
    <row r="34" spans="1:18" s="150" customFormat="1">
      <c r="A34" s="359"/>
      <c r="B34" s="359"/>
      <c r="C34" s="361"/>
      <c r="D34" s="362"/>
      <c r="E34" s="359"/>
      <c r="F34" s="362"/>
      <c r="G34" s="270">
        <v>179.88</v>
      </c>
      <c r="H34" s="268" t="s">
        <v>231</v>
      </c>
      <c r="I34" s="261">
        <v>2</v>
      </c>
      <c r="J34" s="141"/>
      <c r="K34" s="142"/>
      <c r="L34" s="142"/>
      <c r="M34" s="156"/>
      <c r="R34" s="144"/>
    </row>
    <row r="35" spans="1:18" s="144" customFormat="1">
      <c r="A35" s="299">
        <v>23</v>
      </c>
      <c r="B35" s="300">
        <v>43903</v>
      </c>
      <c r="C35" s="301" t="s">
        <v>232</v>
      </c>
      <c r="D35" s="133"/>
      <c r="E35" s="302" t="s">
        <v>203</v>
      </c>
      <c r="F35" s="303" t="s">
        <v>95</v>
      </c>
      <c r="G35" s="304">
        <v>17621.8</v>
      </c>
      <c r="H35" s="305" t="s">
        <v>235</v>
      </c>
      <c r="I35" s="261">
        <v>1</v>
      </c>
      <c r="J35" s="141"/>
      <c r="K35" s="142"/>
      <c r="L35" s="142"/>
      <c r="M35" s="50"/>
    </row>
    <row r="36" spans="1:18" s="144" customFormat="1" ht="12.75" customHeight="1">
      <c r="A36" s="299">
        <v>24</v>
      </c>
      <c r="B36" s="300">
        <v>43903</v>
      </c>
      <c r="C36" s="306" t="s">
        <v>233</v>
      </c>
      <c r="D36" s="133"/>
      <c r="E36" s="133" t="s">
        <v>203</v>
      </c>
      <c r="F36" s="303" t="s">
        <v>95</v>
      </c>
      <c r="G36" s="304">
        <v>13240.74</v>
      </c>
      <c r="H36" s="307" t="s">
        <v>234</v>
      </c>
      <c r="I36" s="100">
        <v>1</v>
      </c>
      <c r="J36" s="141"/>
      <c r="K36" s="142"/>
      <c r="L36" s="142"/>
      <c r="M36" s="50"/>
    </row>
    <row r="37" spans="1:18" s="144" customFormat="1">
      <c r="A37" s="266">
        <v>25</v>
      </c>
      <c r="B37" s="273">
        <v>43906</v>
      </c>
      <c r="C37" s="84" t="s">
        <v>62</v>
      </c>
      <c r="D37" s="260"/>
      <c r="E37" s="272" t="s">
        <v>104</v>
      </c>
      <c r="F37" s="250" t="s">
        <v>85</v>
      </c>
      <c r="G37" s="250">
        <v>287.3</v>
      </c>
      <c r="H37" s="338" t="s">
        <v>237</v>
      </c>
      <c r="I37" s="261">
        <v>2</v>
      </c>
      <c r="J37" s="141"/>
      <c r="K37" s="142"/>
      <c r="L37" s="142"/>
      <c r="M37" s="50"/>
      <c r="N37" s="152"/>
      <c r="O37" s="152"/>
    </row>
    <row r="38" spans="1:18" s="144" customFormat="1">
      <c r="A38" s="286">
        <v>26</v>
      </c>
      <c r="B38" s="290">
        <v>43915</v>
      </c>
      <c r="C38" s="84" t="s">
        <v>259</v>
      </c>
      <c r="D38" s="288"/>
      <c r="E38" s="287" t="s">
        <v>191</v>
      </c>
      <c r="F38" s="97" t="s">
        <v>260</v>
      </c>
      <c r="G38" s="250">
        <v>342.86</v>
      </c>
      <c r="H38" s="244" t="s">
        <v>261</v>
      </c>
      <c r="I38" s="287">
        <v>5</v>
      </c>
      <c r="J38" s="141"/>
      <c r="K38" s="142"/>
      <c r="L38" s="142"/>
      <c r="M38" s="50"/>
      <c r="N38" s="152"/>
      <c r="O38" s="152"/>
    </row>
    <row r="39" spans="1:18" s="144" customFormat="1" ht="12.75" customHeight="1">
      <c r="A39" s="291">
        <v>27</v>
      </c>
      <c r="B39" s="293">
        <v>43920</v>
      </c>
      <c r="C39" s="84" t="s">
        <v>268</v>
      </c>
      <c r="D39" s="289"/>
      <c r="E39" s="292" t="s">
        <v>104</v>
      </c>
      <c r="F39" s="144" t="s">
        <v>189</v>
      </c>
      <c r="G39" s="250">
        <f>736/1.4</f>
        <v>525.71428571428578</v>
      </c>
      <c r="H39" s="336" t="s">
        <v>272</v>
      </c>
      <c r="I39" s="292">
        <v>5</v>
      </c>
      <c r="J39" s="141"/>
      <c r="K39" s="142"/>
      <c r="L39" s="142"/>
      <c r="M39" s="50"/>
    </row>
    <row r="40" spans="1:18" s="144" customFormat="1" ht="14.4">
      <c r="A40" s="291">
        <v>28</v>
      </c>
      <c r="B40" s="293">
        <v>43920</v>
      </c>
      <c r="C40" s="84" t="s">
        <v>269</v>
      </c>
      <c r="D40" s="260"/>
      <c r="E40" s="292" t="s">
        <v>104</v>
      </c>
      <c r="F40" s="144" t="s">
        <v>189</v>
      </c>
      <c r="G40" s="250">
        <f>290/1.4</f>
        <v>207.14285714285717</v>
      </c>
      <c r="H40" s="336" t="s">
        <v>274</v>
      </c>
      <c r="I40" s="292">
        <v>5</v>
      </c>
      <c r="J40" s="141"/>
      <c r="K40" s="142"/>
      <c r="L40" s="142"/>
      <c r="M40" s="50"/>
    </row>
    <row r="41" spans="1:18" s="144" customFormat="1" ht="14.4">
      <c r="A41" s="291">
        <v>29</v>
      </c>
      <c r="B41" s="293">
        <v>43920</v>
      </c>
      <c r="C41" s="84" t="s">
        <v>270</v>
      </c>
      <c r="E41" s="292" t="s">
        <v>104</v>
      </c>
      <c r="F41" s="97" t="s">
        <v>271</v>
      </c>
      <c r="G41" s="250">
        <f>952/1.4</f>
        <v>680</v>
      </c>
      <c r="H41" s="336" t="s">
        <v>273</v>
      </c>
      <c r="I41" s="292">
        <v>5</v>
      </c>
      <c r="J41" s="141"/>
      <c r="K41" s="142"/>
      <c r="L41" s="142"/>
      <c r="M41" s="50"/>
    </row>
    <row r="42" spans="1:18" s="144" customFormat="1" ht="12.75" customHeight="1">
      <c r="A42" s="368">
        <v>30</v>
      </c>
      <c r="B42" s="360">
        <v>43928</v>
      </c>
      <c r="C42" s="373" t="s">
        <v>285</v>
      </c>
      <c r="D42" s="376"/>
      <c r="E42" s="374" t="s">
        <v>203</v>
      </c>
      <c r="F42" s="377" t="s">
        <v>84</v>
      </c>
      <c r="G42" s="97">
        <v>459.8</v>
      </c>
      <c r="H42" s="143" t="s">
        <v>287</v>
      </c>
      <c r="I42" s="308">
        <v>1</v>
      </c>
      <c r="J42" s="141"/>
      <c r="K42" s="142"/>
      <c r="L42" s="158"/>
      <c r="M42" s="50"/>
    </row>
    <row r="43" spans="1:18" s="144" customFormat="1">
      <c r="A43" s="379"/>
      <c r="B43" s="379"/>
      <c r="C43" s="378"/>
      <c r="D43" s="380"/>
      <c r="E43" s="379"/>
      <c r="F43" s="378"/>
      <c r="G43" s="97">
        <v>236.57</v>
      </c>
      <c r="H43" s="143" t="s">
        <v>286</v>
      </c>
      <c r="I43" s="308">
        <v>2</v>
      </c>
      <c r="J43" s="71"/>
      <c r="L43" s="142"/>
      <c r="M43" s="50"/>
    </row>
    <row r="44" spans="1:18" s="144" customFormat="1">
      <c r="A44" s="314">
        <v>31</v>
      </c>
      <c r="B44" s="309">
        <v>43928</v>
      </c>
      <c r="C44" s="313" t="s">
        <v>288</v>
      </c>
      <c r="D44" s="311"/>
      <c r="E44" s="312" t="s">
        <v>203</v>
      </c>
      <c r="F44" s="310" t="s">
        <v>91</v>
      </c>
      <c r="G44" s="270">
        <v>181.02</v>
      </c>
      <c r="H44" s="268" t="s">
        <v>289</v>
      </c>
      <c r="I44" s="312">
        <v>2</v>
      </c>
      <c r="J44" s="71"/>
      <c r="L44" s="142"/>
      <c r="M44" s="50"/>
    </row>
    <row r="45" spans="1:18" s="144" customFormat="1" ht="14.4">
      <c r="A45" s="316">
        <v>32</v>
      </c>
      <c r="B45" s="315">
        <v>43928</v>
      </c>
      <c r="C45" s="142" t="s">
        <v>62</v>
      </c>
      <c r="D45" s="142"/>
      <c r="E45" s="142" t="s">
        <v>104</v>
      </c>
      <c r="F45" s="146" t="s">
        <v>85</v>
      </c>
      <c r="G45" s="250">
        <v>379.88</v>
      </c>
      <c r="H45" s="336" t="s">
        <v>290</v>
      </c>
      <c r="I45" s="317">
        <v>5</v>
      </c>
      <c r="J45" s="317"/>
      <c r="L45" s="142"/>
      <c r="M45" s="50"/>
    </row>
    <row r="46" spans="1:18" s="144" customFormat="1" ht="14.4">
      <c r="A46" s="330">
        <v>33</v>
      </c>
      <c r="B46" s="331">
        <v>43930</v>
      </c>
      <c r="C46" s="142" t="s">
        <v>62</v>
      </c>
      <c r="D46" s="142"/>
      <c r="E46" s="142" t="s">
        <v>191</v>
      </c>
      <c r="F46" s="146" t="s">
        <v>85</v>
      </c>
      <c r="G46" s="250">
        <v>576.91999999999996</v>
      </c>
      <c r="H46" s="336" t="s">
        <v>295</v>
      </c>
      <c r="I46" s="317">
        <v>5</v>
      </c>
      <c r="J46" s="317"/>
      <c r="L46" s="142"/>
      <c r="M46" s="50"/>
    </row>
    <row r="47" spans="1:18" s="144" customFormat="1" ht="14.4">
      <c r="A47" s="341">
        <v>34</v>
      </c>
      <c r="B47" s="343">
        <v>43934</v>
      </c>
      <c r="C47" s="142" t="s">
        <v>62</v>
      </c>
      <c r="D47" s="142"/>
      <c r="E47" s="142" t="s">
        <v>104</v>
      </c>
      <c r="F47" s="146" t="s">
        <v>85</v>
      </c>
      <c r="G47" s="250">
        <v>265.10000000000002</v>
      </c>
      <c r="H47" s="336" t="s">
        <v>298</v>
      </c>
      <c r="I47" s="342">
        <v>5</v>
      </c>
      <c r="J47" s="317"/>
      <c r="L47" s="142"/>
      <c r="M47" s="50"/>
    </row>
    <row r="48" spans="1:18" s="144" customFormat="1">
      <c r="A48" s="321">
        <v>35</v>
      </c>
      <c r="B48" s="344">
        <v>43936</v>
      </c>
      <c r="C48" s="345" t="s">
        <v>299</v>
      </c>
      <c r="D48" s="319"/>
      <c r="E48" s="317" t="s">
        <v>86</v>
      </c>
      <c r="F48" s="142" t="s">
        <v>91</v>
      </c>
      <c r="G48" s="250">
        <v>3638.32</v>
      </c>
      <c r="H48" s="143" t="s">
        <v>300</v>
      </c>
      <c r="I48" s="319">
        <v>3</v>
      </c>
      <c r="J48" s="319"/>
      <c r="L48" s="142"/>
      <c r="M48" s="50"/>
    </row>
    <row r="49" spans="1:18" s="144" customFormat="1">
      <c r="A49" s="322">
        <v>36</v>
      </c>
      <c r="B49" s="323">
        <v>43937</v>
      </c>
      <c r="C49" s="323" t="s">
        <v>303</v>
      </c>
      <c r="E49" s="142" t="s">
        <v>86</v>
      </c>
      <c r="F49" s="142" t="s">
        <v>304</v>
      </c>
      <c r="G49" s="250">
        <v>649.84</v>
      </c>
      <c r="H49" s="143" t="s">
        <v>305</v>
      </c>
      <c r="I49" s="317">
        <v>3</v>
      </c>
      <c r="J49" s="317"/>
      <c r="L49" s="142"/>
      <c r="M49" s="50"/>
      <c r="N49" s="150"/>
      <c r="O49" s="150"/>
    </row>
    <row r="50" spans="1:18" s="144" customFormat="1" ht="14.4">
      <c r="A50" s="322">
        <v>37</v>
      </c>
      <c r="B50" s="356">
        <v>43943</v>
      </c>
      <c r="C50" s="142" t="s">
        <v>62</v>
      </c>
      <c r="D50" s="142"/>
      <c r="E50" s="142" t="s">
        <v>104</v>
      </c>
      <c r="F50" s="146" t="s">
        <v>85</v>
      </c>
      <c r="G50" s="250">
        <v>1139.6400000000001</v>
      </c>
      <c r="H50" s="357" t="s">
        <v>290</v>
      </c>
      <c r="I50" s="317">
        <v>5</v>
      </c>
      <c r="J50" s="317"/>
      <c r="L50" s="142"/>
      <c r="M50" s="50"/>
      <c r="N50" s="150"/>
      <c r="O50" s="150"/>
    </row>
    <row r="51" spans="1:18" s="144" customFormat="1" ht="27.6">
      <c r="A51" s="322">
        <v>38</v>
      </c>
      <c r="B51" s="323">
        <v>43945</v>
      </c>
      <c r="C51" s="323" t="s">
        <v>322</v>
      </c>
      <c r="E51" s="142" t="s">
        <v>86</v>
      </c>
      <c r="F51" s="142" t="s">
        <v>91</v>
      </c>
      <c r="G51" s="250">
        <v>38.01</v>
      </c>
      <c r="H51" s="143" t="s">
        <v>323</v>
      </c>
      <c r="I51" s="317">
        <v>3</v>
      </c>
      <c r="J51" s="317"/>
      <c r="L51" s="142"/>
      <c r="M51" s="50"/>
      <c r="N51" s="150"/>
      <c r="O51" s="150"/>
    </row>
    <row r="52" spans="1:18" s="144" customFormat="1">
      <c r="A52" s="358">
        <v>39</v>
      </c>
      <c r="B52" s="360">
        <v>43948</v>
      </c>
      <c r="C52" s="361" t="s">
        <v>324</v>
      </c>
      <c r="D52" s="362"/>
      <c r="E52" s="359" t="s">
        <v>203</v>
      </c>
      <c r="F52" s="363" t="s">
        <v>91</v>
      </c>
      <c r="G52" s="250">
        <v>4087.6880000000001</v>
      </c>
      <c r="H52" s="143" t="s">
        <v>325</v>
      </c>
      <c r="I52" s="317">
        <v>1</v>
      </c>
      <c r="J52" s="317"/>
      <c r="L52" s="142"/>
      <c r="M52" s="50"/>
      <c r="N52" s="150"/>
      <c r="O52" s="150"/>
    </row>
    <row r="53" spans="1:18" s="144" customFormat="1">
      <c r="A53" s="359"/>
      <c r="B53" s="359"/>
      <c r="C53" s="361"/>
      <c r="D53" s="362"/>
      <c r="E53" s="359"/>
      <c r="F53" s="362"/>
      <c r="G53" s="250">
        <v>724.65800000000002</v>
      </c>
      <c r="H53" s="143" t="s">
        <v>326</v>
      </c>
      <c r="I53" s="317">
        <v>2</v>
      </c>
      <c r="J53" s="317"/>
      <c r="K53" s="142"/>
      <c r="L53" s="142"/>
      <c r="M53" s="320"/>
    </row>
    <row r="54" spans="1:18" s="144" customFormat="1">
      <c r="A54" s="322"/>
      <c r="B54" s="323"/>
      <c r="C54" s="142"/>
      <c r="E54" s="142"/>
      <c r="F54" s="143"/>
      <c r="G54" s="97"/>
      <c r="H54" s="143"/>
      <c r="I54" s="317"/>
      <c r="J54" s="317"/>
      <c r="K54" s="142"/>
      <c r="L54" s="142"/>
      <c r="M54" s="50"/>
      <c r="R54" s="150"/>
    </row>
    <row r="55" spans="1:18" s="150" customFormat="1">
      <c r="A55" s="322"/>
      <c r="B55" s="323"/>
      <c r="C55" s="142"/>
      <c r="D55" s="144"/>
      <c r="E55" s="142"/>
      <c r="F55" s="143"/>
      <c r="G55" s="97"/>
      <c r="H55" s="142"/>
      <c r="I55" s="317"/>
      <c r="J55" s="317"/>
      <c r="K55" s="142"/>
      <c r="L55" s="142"/>
      <c r="M55" s="156"/>
      <c r="N55" s="144"/>
      <c r="O55" s="144"/>
    </row>
    <row r="56" spans="1:18" s="150" customFormat="1">
      <c r="A56" s="321"/>
      <c r="B56" s="315"/>
      <c r="C56" s="317"/>
      <c r="D56" s="317"/>
      <c r="E56" s="319"/>
      <c r="F56" s="146"/>
      <c r="G56" s="97"/>
      <c r="H56" s="143"/>
      <c r="I56" s="317"/>
      <c r="J56" s="317"/>
      <c r="K56" s="142"/>
      <c r="L56" s="142"/>
      <c r="M56" s="156"/>
      <c r="N56" s="144"/>
      <c r="O56" s="144"/>
    </row>
    <row r="57" spans="1:18" s="150" customFormat="1">
      <c r="A57" s="321"/>
      <c r="B57" s="315"/>
      <c r="C57" s="317"/>
      <c r="D57" s="318"/>
      <c r="E57" s="319"/>
      <c r="F57" s="146"/>
      <c r="G57" s="97"/>
      <c r="H57" s="143"/>
      <c r="I57" s="317"/>
      <c r="J57" s="317"/>
      <c r="K57" s="142"/>
      <c r="L57" s="142"/>
      <c r="M57" s="156"/>
      <c r="N57" s="144"/>
      <c r="O57" s="144"/>
    </row>
    <row r="58" spans="1:18" s="150" customFormat="1">
      <c r="A58" s="321"/>
      <c r="B58" s="315"/>
      <c r="C58" s="317"/>
      <c r="D58" s="319"/>
      <c r="E58" s="319"/>
      <c r="F58" s="146"/>
      <c r="G58" s="97"/>
      <c r="H58" s="143"/>
      <c r="I58" s="317"/>
      <c r="J58" s="317"/>
      <c r="K58" s="142"/>
      <c r="L58" s="142"/>
      <c r="M58" s="156"/>
      <c r="N58" s="144"/>
      <c r="O58" s="144"/>
      <c r="R58" s="144"/>
    </row>
    <row r="59" spans="1:18" s="144" customFormat="1">
      <c r="A59" s="364"/>
      <c r="B59" s="360"/>
      <c r="C59" s="368"/>
      <c r="D59" s="368"/>
      <c r="E59" s="374"/>
      <c r="F59" s="373"/>
      <c r="G59" s="97"/>
      <c r="H59" s="143"/>
      <c r="I59" s="141"/>
      <c r="J59" s="141"/>
      <c r="K59" s="142"/>
      <c r="L59" s="142"/>
      <c r="M59" s="50"/>
      <c r="N59" s="150"/>
      <c r="O59" s="150"/>
    </row>
    <row r="60" spans="1:18" s="144" customFormat="1">
      <c r="A60" s="364"/>
      <c r="B60" s="360"/>
      <c r="C60" s="368"/>
      <c r="D60" s="368"/>
      <c r="E60" s="374"/>
      <c r="F60" s="373"/>
      <c r="G60" s="97"/>
      <c r="H60" s="143"/>
      <c r="I60" s="141"/>
      <c r="J60" s="141"/>
      <c r="K60" s="142"/>
      <c r="L60" s="142"/>
      <c r="M60" s="50"/>
    </row>
    <row r="61" spans="1:18" s="144" customFormat="1">
      <c r="A61" s="364"/>
      <c r="B61" s="360"/>
      <c r="C61" s="368"/>
      <c r="D61" s="368"/>
      <c r="E61" s="374"/>
      <c r="F61" s="373"/>
      <c r="G61" s="97"/>
      <c r="H61" s="143"/>
      <c r="I61" s="141"/>
      <c r="J61" s="141"/>
      <c r="K61" s="142"/>
      <c r="L61" s="142"/>
      <c r="M61" s="50"/>
      <c r="R61" s="150"/>
    </row>
    <row r="62" spans="1:18" s="150" customFormat="1">
      <c r="A62" s="364"/>
      <c r="B62" s="360"/>
      <c r="C62" s="368"/>
      <c r="D62" s="368"/>
      <c r="E62" s="374"/>
      <c r="F62" s="373"/>
      <c r="G62" s="97"/>
      <c r="H62" s="143"/>
      <c r="I62" s="141"/>
      <c r="J62" s="141"/>
      <c r="K62" s="144"/>
      <c r="L62" s="142"/>
      <c r="M62" s="156"/>
      <c r="N62" s="144"/>
      <c r="O62" s="144"/>
      <c r="R62" s="144"/>
    </row>
    <row r="63" spans="1:18" s="150" customFormat="1">
      <c r="A63" s="364"/>
      <c r="B63" s="360"/>
      <c r="C63" s="368"/>
      <c r="D63" s="368"/>
      <c r="E63" s="374"/>
      <c r="F63" s="373"/>
      <c r="G63" s="97"/>
      <c r="H63" s="143"/>
      <c r="I63" s="141"/>
      <c r="J63" s="141"/>
      <c r="K63" s="144"/>
      <c r="L63" s="142"/>
      <c r="M63" s="156"/>
      <c r="N63" s="144"/>
      <c r="O63" s="144"/>
      <c r="R63" s="144"/>
    </row>
    <row r="64" spans="1:18" s="144" customFormat="1">
      <c r="A64" s="364"/>
      <c r="B64" s="360"/>
      <c r="C64" s="368"/>
      <c r="D64" s="368"/>
      <c r="E64" s="374"/>
      <c r="F64" s="373"/>
      <c r="G64" s="97"/>
      <c r="H64" s="142"/>
      <c r="I64" s="141"/>
      <c r="J64" s="141"/>
      <c r="K64" s="142"/>
      <c r="L64" s="142"/>
      <c r="M64" s="50"/>
    </row>
    <row r="65" spans="1:13" s="144" customFormat="1">
      <c r="A65" s="364"/>
      <c r="B65" s="360"/>
      <c r="C65" s="368"/>
      <c r="D65" s="368"/>
      <c r="E65" s="374"/>
      <c r="F65" s="373"/>
      <c r="G65" s="97"/>
      <c r="H65" s="143"/>
      <c r="I65" s="141"/>
      <c r="J65" s="141"/>
      <c r="L65" s="142"/>
      <c r="M65" s="50"/>
    </row>
    <row r="66" spans="1:13" s="144" customFormat="1">
      <c r="A66" s="214"/>
      <c r="B66" s="218"/>
      <c r="C66" s="214"/>
      <c r="D66" s="216"/>
      <c r="E66" s="213"/>
      <c r="F66" s="142"/>
      <c r="G66" s="97"/>
      <c r="H66" s="143"/>
      <c r="I66" s="141"/>
      <c r="J66" s="141"/>
      <c r="L66" s="142"/>
      <c r="M66" s="50"/>
    </row>
    <row r="67" spans="1:13" s="144" customFormat="1">
      <c r="A67" s="368"/>
      <c r="B67" s="360"/>
      <c r="C67" s="368"/>
      <c r="D67" s="368"/>
      <c r="E67" s="374"/>
      <c r="F67" s="373"/>
      <c r="G67" s="97"/>
      <c r="H67" s="143"/>
      <c r="I67" s="141"/>
      <c r="J67" s="141"/>
      <c r="L67" s="142"/>
      <c r="M67" s="50"/>
    </row>
    <row r="68" spans="1:13" s="144" customFormat="1">
      <c r="A68" s="368"/>
      <c r="B68" s="360"/>
      <c r="C68" s="368"/>
      <c r="D68" s="368"/>
      <c r="E68" s="374"/>
      <c r="F68" s="373"/>
      <c r="G68" s="97"/>
      <c r="H68" s="143"/>
      <c r="I68" s="141"/>
      <c r="J68" s="141"/>
      <c r="L68" s="142"/>
      <c r="M68" s="50"/>
    </row>
    <row r="69" spans="1:13" s="144" customFormat="1">
      <c r="A69" s="368"/>
      <c r="B69" s="360"/>
      <c r="C69" s="368"/>
      <c r="D69" s="368"/>
      <c r="E69" s="374"/>
      <c r="F69" s="373"/>
      <c r="G69" s="97"/>
      <c r="H69" s="142"/>
      <c r="I69" s="141"/>
      <c r="J69" s="141"/>
      <c r="K69" s="142"/>
      <c r="L69" s="142"/>
      <c r="M69" s="50"/>
    </row>
    <row r="70" spans="1:13" s="144" customFormat="1" ht="12.75" customHeight="1">
      <c r="A70" s="368"/>
      <c r="B70" s="360"/>
      <c r="C70" s="368"/>
      <c r="D70" s="368"/>
      <c r="E70" s="374"/>
      <c r="F70" s="373"/>
      <c r="G70" s="97"/>
      <c r="H70" s="143"/>
      <c r="I70" s="143"/>
      <c r="J70" s="141"/>
      <c r="K70" s="142"/>
      <c r="L70" s="142"/>
      <c r="M70" s="50"/>
    </row>
    <row r="71" spans="1:13" s="144" customFormat="1" ht="12.75" customHeight="1">
      <c r="A71" s="368"/>
      <c r="B71" s="375"/>
      <c r="C71" s="374"/>
      <c r="D71" s="368"/>
      <c r="E71" s="374"/>
      <c r="F71" s="369"/>
      <c r="G71" s="97"/>
      <c r="H71" s="143"/>
      <c r="I71" s="141"/>
      <c r="J71" s="141"/>
      <c r="K71" s="142"/>
      <c r="L71" s="142"/>
      <c r="M71" s="50"/>
    </row>
    <row r="72" spans="1:13" s="144" customFormat="1" ht="12.75" customHeight="1">
      <c r="A72" s="368"/>
      <c r="B72" s="375"/>
      <c r="C72" s="374"/>
      <c r="D72" s="368"/>
      <c r="E72" s="374"/>
      <c r="F72" s="369"/>
      <c r="G72" s="108"/>
      <c r="H72" s="143"/>
      <c r="I72" s="141"/>
      <c r="J72" s="141"/>
      <c r="K72" s="142"/>
      <c r="L72" s="142"/>
      <c r="M72" s="50"/>
    </row>
    <row r="73" spans="1:13" s="144" customFormat="1" ht="12.75" customHeight="1">
      <c r="A73" s="214"/>
      <c r="B73" s="215"/>
      <c r="C73" s="214"/>
      <c r="D73" s="216"/>
      <c r="E73" s="213"/>
      <c r="F73" s="146"/>
      <c r="G73" s="108"/>
      <c r="H73" s="143"/>
      <c r="I73" s="169"/>
      <c r="J73" s="169"/>
      <c r="K73" s="142"/>
      <c r="L73" s="142"/>
      <c r="M73" s="50"/>
    </row>
    <row r="74" spans="1:13" s="144" customFormat="1" ht="12.75" customHeight="1">
      <c r="A74" s="214"/>
      <c r="B74" s="215"/>
      <c r="C74" s="214"/>
      <c r="D74" s="216"/>
      <c r="E74" s="213"/>
      <c r="F74" s="146"/>
      <c r="G74" s="108"/>
      <c r="H74" s="143"/>
      <c r="I74" s="141"/>
      <c r="J74" s="141"/>
      <c r="K74" s="142"/>
      <c r="L74" s="142"/>
      <c r="M74" s="50"/>
    </row>
    <row r="75" spans="1:13" s="144" customFormat="1" ht="12.75" customHeight="1">
      <c r="A75" s="214"/>
      <c r="B75" s="215"/>
      <c r="C75" s="214"/>
      <c r="D75" s="216"/>
      <c r="E75" s="213"/>
      <c r="F75" s="146"/>
      <c r="G75" s="108"/>
      <c r="H75" s="143"/>
      <c r="I75" s="141"/>
      <c r="J75" s="141"/>
      <c r="K75" s="142"/>
      <c r="L75" s="142"/>
      <c r="M75" s="50"/>
    </row>
    <row r="76" spans="1:13" s="144" customFormat="1" ht="12.75" customHeight="1">
      <c r="A76" s="214"/>
      <c r="B76" s="215"/>
      <c r="C76" s="214"/>
      <c r="D76" s="216"/>
      <c r="E76" s="213"/>
      <c r="F76" s="143"/>
      <c r="G76" s="97"/>
      <c r="H76" s="143"/>
      <c r="I76" s="141"/>
      <c r="J76" s="141"/>
      <c r="L76" s="142"/>
      <c r="M76" s="50"/>
    </row>
    <row r="77" spans="1:13" s="144" customFormat="1" ht="12.75" customHeight="1">
      <c r="A77" s="214"/>
      <c r="B77" s="215"/>
      <c r="C77" s="214"/>
      <c r="D77" s="216"/>
      <c r="E77" s="213"/>
      <c r="F77" s="146"/>
      <c r="G77" s="108"/>
      <c r="H77" s="143"/>
      <c r="I77" s="202"/>
      <c r="J77" s="202"/>
      <c r="L77" s="142"/>
      <c r="M77" s="50"/>
    </row>
    <row r="78" spans="1:13" s="144" customFormat="1" ht="12.75" customHeight="1">
      <c r="A78" s="214"/>
      <c r="B78" s="215"/>
      <c r="C78" s="214"/>
      <c r="D78" s="216"/>
      <c r="E78" s="213"/>
      <c r="F78" s="146"/>
      <c r="G78" s="108"/>
      <c r="H78" s="143"/>
      <c r="I78" s="170"/>
      <c r="J78" s="141"/>
      <c r="L78" s="142"/>
      <c r="M78" s="50"/>
    </row>
    <row r="79" spans="1:13" s="144" customFormat="1" ht="12.75" customHeight="1">
      <c r="A79" s="214"/>
      <c r="B79" s="215"/>
      <c r="C79" s="214"/>
      <c r="D79" s="216"/>
      <c r="E79" s="213"/>
      <c r="F79" s="146"/>
      <c r="G79" s="108"/>
      <c r="H79" s="143"/>
      <c r="I79" s="202"/>
      <c r="J79" s="202"/>
      <c r="L79" s="142"/>
      <c r="M79" s="50"/>
    </row>
    <row r="80" spans="1:13" s="144" customFormat="1" ht="12.75" customHeight="1">
      <c r="A80" s="214"/>
      <c r="B80" s="215"/>
      <c r="C80" s="214"/>
      <c r="D80" s="216"/>
      <c r="E80" s="213"/>
      <c r="F80" s="146"/>
      <c r="G80" s="108"/>
      <c r="H80" s="143"/>
      <c r="I80" s="141"/>
      <c r="J80" s="141"/>
      <c r="L80" s="142"/>
      <c r="M80" s="50"/>
    </row>
    <row r="81" spans="1:14" s="144" customFormat="1" ht="12.75" customHeight="1">
      <c r="A81" s="214"/>
      <c r="B81" s="215"/>
      <c r="C81" s="215"/>
      <c r="D81" s="214"/>
      <c r="E81" s="214"/>
      <c r="F81" s="142"/>
      <c r="G81" s="97"/>
      <c r="H81" s="143"/>
      <c r="I81" s="170"/>
      <c r="J81" s="141"/>
      <c r="K81" s="141"/>
      <c r="M81" s="142"/>
      <c r="N81" s="50"/>
    </row>
    <row r="82" spans="1:14" s="144" customFormat="1" ht="12.75" customHeight="1">
      <c r="A82" s="214"/>
      <c r="B82" s="215"/>
      <c r="C82" s="214"/>
      <c r="D82" s="216"/>
      <c r="E82" s="213"/>
      <c r="F82" s="146"/>
      <c r="G82" s="108"/>
      <c r="H82" s="143"/>
      <c r="I82" s="141"/>
      <c r="J82" s="141"/>
      <c r="L82" s="142"/>
    </row>
    <row r="83" spans="1:14" s="144" customFormat="1" ht="12.75" customHeight="1">
      <c r="A83" s="368"/>
      <c r="B83" s="375"/>
      <c r="C83" s="374"/>
      <c r="D83" s="368"/>
      <c r="E83" s="374"/>
      <c r="F83" s="369"/>
      <c r="G83" s="97"/>
      <c r="I83" s="145"/>
      <c r="L83" s="142"/>
    </row>
    <row r="84" spans="1:14" s="144" customFormat="1" ht="12.75" customHeight="1">
      <c r="A84" s="368"/>
      <c r="B84" s="375"/>
      <c r="C84" s="374"/>
      <c r="D84" s="368"/>
      <c r="E84" s="374"/>
      <c r="F84" s="369"/>
      <c r="G84" s="97"/>
      <c r="I84" s="145"/>
      <c r="J84" s="145"/>
      <c r="L84" s="142"/>
      <c r="M84" s="50"/>
    </row>
    <row r="85" spans="1:14" s="144" customFormat="1" ht="12.75" customHeight="1">
      <c r="A85" s="214"/>
      <c r="B85" s="215"/>
      <c r="C85" s="213"/>
      <c r="D85" s="216"/>
      <c r="E85" s="213"/>
      <c r="G85" s="97"/>
      <c r="I85" s="145"/>
      <c r="J85" s="145"/>
      <c r="L85" s="142"/>
      <c r="M85" s="50"/>
    </row>
    <row r="86" spans="1:14" s="144" customFormat="1" ht="12.75" customHeight="1">
      <c r="A86" s="368"/>
      <c r="B86" s="375"/>
      <c r="C86" s="374"/>
      <c r="D86" s="374"/>
      <c r="E86" s="374"/>
      <c r="F86" s="369"/>
      <c r="G86" s="97"/>
      <c r="I86" s="145"/>
      <c r="J86" s="145"/>
      <c r="L86" s="142"/>
      <c r="M86" s="50"/>
    </row>
    <row r="87" spans="1:14" s="144" customFormat="1" ht="12.75" customHeight="1">
      <c r="A87" s="368"/>
      <c r="B87" s="375"/>
      <c r="C87" s="374"/>
      <c r="D87" s="374"/>
      <c r="E87" s="374"/>
      <c r="F87" s="369"/>
      <c r="G87" s="97"/>
      <c r="H87" s="143"/>
      <c r="I87" s="145"/>
      <c r="J87" s="145"/>
      <c r="K87" s="142"/>
      <c r="L87" s="142"/>
      <c r="M87" s="50"/>
    </row>
    <row r="88" spans="1:14" s="144" customFormat="1" ht="12.75" customHeight="1">
      <c r="A88" s="368"/>
      <c r="B88" s="375"/>
      <c r="C88" s="374"/>
      <c r="D88" s="374"/>
      <c r="E88" s="374"/>
      <c r="F88" s="369"/>
      <c r="G88" s="97"/>
      <c r="H88" s="143"/>
      <c r="I88" s="141"/>
      <c r="J88" s="145"/>
      <c r="K88" s="142"/>
      <c r="L88" s="142"/>
      <c r="M88" s="50"/>
    </row>
    <row r="89" spans="1:14" s="144" customFormat="1" ht="12.75" customHeight="1">
      <c r="A89" s="368"/>
      <c r="B89" s="375"/>
      <c r="C89" s="374"/>
      <c r="D89" s="374"/>
      <c r="E89" s="374"/>
      <c r="F89" s="369"/>
      <c r="G89" s="97"/>
      <c r="I89" s="141"/>
      <c r="J89" s="141"/>
      <c r="L89" s="142"/>
    </row>
    <row r="90" spans="1:14" s="144" customFormat="1" ht="12.75" customHeight="1">
      <c r="A90" s="214"/>
      <c r="B90" s="215"/>
      <c r="C90" s="213"/>
      <c r="D90" s="216"/>
      <c r="E90" s="213"/>
      <c r="G90" s="97"/>
      <c r="I90" s="141"/>
      <c r="J90" s="141"/>
      <c r="L90" s="142"/>
    </row>
    <row r="91" spans="1:14" s="144" customFormat="1" ht="14.4">
      <c r="A91" s="214"/>
      <c r="B91" s="215"/>
      <c r="C91" s="174"/>
      <c r="D91" s="216"/>
      <c r="E91" s="213"/>
      <c r="G91" s="97"/>
      <c r="I91" s="141"/>
      <c r="J91" s="141"/>
      <c r="L91" s="142"/>
    </row>
    <row r="92" spans="1:14" s="144" customFormat="1">
      <c r="A92" s="214"/>
      <c r="B92" s="215"/>
      <c r="C92" s="213"/>
      <c r="D92" s="216"/>
      <c r="E92" s="213"/>
      <c r="G92" s="97"/>
      <c r="I92" s="141"/>
      <c r="J92" s="141"/>
      <c r="L92" s="142"/>
    </row>
    <row r="93" spans="1:14" s="144" customFormat="1" ht="14.4">
      <c r="A93" s="214"/>
      <c r="B93" s="215"/>
      <c r="C93" s="213"/>
      <c r="D93" s="154"/>
      <c r="E93" s="213"/>
      <c r="G93" s="97"/>
      <c r="I93" s="145"/>
      <c r="J93" s="141"/>
    </row>
    <row r="94" spans="1:14" s="144" customFormat="1">
      <c r="A94" s="214"/>
      <c r="B94" s="215"/>
      <c r="C94" s="213"/>
      <c r="D94" s="216"/>
      <c r="E94" s="213"/>
      <c r="G94" s="97"/>
      <c r="I94" s="145"/>
      <c r="J94" s="141"/>
    </row>
    <row r="95" spans="1:14" s="144" customFormat="1">
      <c r="A95" s="214"/>
      <c r="B95" s="215"/>
      <c r="C95" s="213"/>
      <c r="D95" s="216"/>
      <c r="E95" s="213"/>
      <c r="G95" s="97"/>
      <c r="I95" s="145"/>
      <c r="J95" s="141"/>
    </row>
    <row r="96" spans="1:14" s="144" customFormat="1">
      <c r="A96" s="214"/>
      <c r="B96" s="215"/>
      <c r="C96" s="213"/>
      <c r="D96" s="216"/>
      <c r="E96" s="213"/>
      <c r="G96" s="97"/>
      <c r="I96" s="145"/>
      <c r="J96" s="141"/>
    </row>
    <row r="97" spans="1:12" s="144" customFormat="1">
      <c r="A97" s="214"/>
      <c r="B97" s="215"/>
      <c r="C97" s="213"/>
      <c r="D97" s="216"/>
      <c r="E97" s="213"/>
      <c r="G97" s="97"/>
      <c r="I97" s="145"/>
      <c r="J97" s="141"/>
    </row>
    <row r="98" spans="1:12" s="144" customFormat="1">
      <c r="A98" s="368"/>
      <c r="B98" s="375"/>
      <c r="C98" s="374"/>
      <c r="D98" s="368"/>
      <c r="E98" s="374"/>
      <c r="F98" s="369"/>
      <c r="G98" s="97"/>
      <c r="H98" s="143"/>
      <c r="I98" s="145"/>
      <c r="J98" s="141"/>
    </row>
    <row r="99" spans="1:12" s="144" customFormat="1">
      <c r="A99" s="368"/>
      <c r="B99" s="375"/>
      <c r="C99" s="374"/>
      <c r="D99" s="368"/>
      <c r="E99" s="374"/>
      <c r="F99" s="369"/>
      <c r="G99" s="97"/>
      <c r="H99" s="143"/>
      <c r="I99" s="145"/>
      <c r="J99" s="141"/>
    </row>
    <row r="100" spans="1:12" s="144" customFormat="1">
      <c r="A100" s="368"/>
      <c r="B100" s="375"/>
      <c r="C100" s="374"/>
      <c r="D100" s="368"/>
      <c r="E100" s="374"/>
      <c r="F100" s="369"/>
      <c r="G100" s="97"/>
      <c r="I100" s="145"/>
      <c r="J100" s="141"/>
    </row>
    <row r="101" spans="1:12" s="144" customFormat="1">
      <c r="A101" s="368"/>
      <c r="B101" s="375"/>
      <c r="C101" s="374"/>
      <c r="D101" s="368"/>
      <c r="E101" s="374"/>
      <c r="F101" s="369"/>
      <c r="G101" s="97"/>
      <c r="H101" s="143"/>
      <c r="I101" s="145"/>
      <c r="J101" s="141"/>
    </row>
    <row r="102" spans="1:12" s="144" customFormat="1">
      <c r="A102" s="368"/>
      <c r="B102" s="375"/>
      <c r="C102" s="374"/>
      <c r="D102" s="368"/>
      <c r="E102" s="374"/>
      <c r="F102" s="369"/>
      <c r="G102" s="97"/>
      <c r="H102" s="143"/>
      <c r="I102" s="145"/>
      <c r="J102" s="141"/>
    </row>
    <row r="103" spans="1:12" s="144" customFormat="1">
      <c r="A103" s="368"/>
      <c r="B103" s="375"/>
      <c r="C103" s="374"/>
      <c r="D103" s="368"/>
      <c r="E103" s="374"/>
      <c r="F103" s="369"/>
      <c r="G103" s="97"/>
      <c r="I103" s="145"/>
      <c r="J103" s="141"/>
    </row>
    <row r="104" spans="1:12" s="144" customFormat="1">
      <c r="A104" s="214"/>
      <c r="B104" s="215"/>
      <c r="C104" s="213"/>
      <c r="D104" s="216"/>
      <c r="E104" s="213"/>
      <c r="G104" s="97"/>
      <c r="I104" s="182"/>
      <c r="J104" s="141"/>
    </row>
    <row r="105" spans="1:12" s="144" customFormat="1">
      <c r="A105" s="214"/>
      <c r="B105" s="215"/>
      <c r="C105" s="213"/>
      <c r="D105" s="216"/>
      <c r="E105" s="213"/>
      <c r="G105" s="97"/>
      <c r="I105" s="145"/>
      <c r="J105" s="141"/>
    </row>
    <row r="106" spans="1:12" s="144" customFormat="1">
      <c r="A106" s="214"/>
      <c r="B106" s="215"/>
      <c r="C106" s="213"/>
      <c r="D106" s="216"/>
      <c r="E106" s="213"/>
      <c r="G106" s="97"/>
      <c r="I106" s="145"/>
      <c r="J106" s="141"/>
    </row>
    <row r="107" spans="1:12" s="144" customFormat="1">
      <c r="A107" s="214"/>
      <c r="B107" s="215"/>
      <c r="C107" s="214"/>
      <c r="E107" s="214"/>
      <c r="F107" s="142"/>
      <c r="G107" s="97"/>
      <c r="H107" s="143"/>
      <c r="I107" s="145"/>
      <c r="J107" s="141"/>
    </row>
    <row r="108" spans="1:12" s="144" customFormat="1">
      <c r="A108" s="214"/>
      <c r="B108" s="215"/>
      <c r="C108" s="213"/>
      <c r="D108" s="216"/>
      <c r="E108" s="213"/>
      <c r="G108" s="97"/>
      <c r="I108" s="145"/>
      <c r="J108" s="141"/>
    </row>
    <row r="109" spans="1:12" s="144" customFormat="1">
      <c r="A109" s="214"/>
      <c r="B109" s="215"/>
      <c r="C109" s="214"/>
      <c r="E109" s="213"/>
      <c r="G109" s="97"/>
      <c r="I109" s="145"/>
      <c r="J109" s="141"/>
    </row>
    <row r="110" spans="1:12" s="144" customFormat="1">
      <c r="A110" s="190"/>
      <c r="B110" s="191"/>
      <c r="C110" s="124"/>
      <c r="D110" s="192"/>
      <c r="E110" s="124"/>
      <c r="F110" s="152"/>
      <c r="G110" s="193"/>
      <c r="H110" s="152"/>
      <c r="I110" s="124"/>
      <c r="J110" s="190"/>
      <c r="K110" s="152"/>
      <c r="L110" s="152"/>
    </row>
    <row r="111" spans="1:12" s="144" customFormat="1">
      <c r="A111" s="214"/>
      <c r="B111" s="215"/>
      <c r="C111" s="213"/>
      <c r="D111" s="216"/>
      <c r="E111" s="213"/>
      <c r="G111" s="97"/>
      <c r="I111" s="145"/>
      <c r="J111" s="141"/>
    </row>
    <row r="112" spans="1:12" s="144" customFormat="1">
      <c r="A112" s="214"/>
      <c r="B112" s="215"/>
      <c r="C112" s="213"/>
      <c r="D112" s="216"/>
      <c r="E112" s="213"/>
      <c r="G112" s="97"/>
      <c r="I112" s="196"/>
      <c r="J112" s="195"/>
    </row>
    <row r="113" spans="1:10" s="144" customFormat="1">
      <c r="A113" s="368"/>
      <c r="B113" s="375"/>
      <c r="C113" s="374"/>
      <c r="D113" s="368"/>
      <c r="E113" s="374"/>
      <c r="F113" s="376"/>
      <c r="G113" s="97"/>
      <c r="H113" s="143"/>
      <c r="I113" s="145"/>
      <c r="J113" s="141"/>
    </row>
    <row r="114" spans="1:10" s="144" customFormat="1">
      <c r="A114" s="368"/>
      <c r="B114" s="375"/>
      <c r="C114" s="374"/>
      <c r="D114" s="368"/>
      <c r="E114" s="374"/>
      <c r="F114" s="376"/>
      <c r="G114" s="97"/>
      <c r="H114" s="143"/>
      <c r="I114" s="145"/>
      <c r="J114" s="141"/>
    </row>
    <row r="115" spans="1:10" s="144" customFormat="1">
      <c r="A115" s="368"/>
      <c r="B115" s="375"/>
      <c r="C115" s="374"/>
      <c r="D115" s="368"/>
      <c r="E115" s="374"/>
      <c r="F115" s="376"/>
      <c r="G115" s="97"/>
      <c r="H115" s="143"/>
      <c r="I115" s="84"/>
      <c r="J115" s="141"/>
    </row>
    <row r="116" spans="1:10" s="144" customFormat="1">
      <c r="A116" s="368"/>
      <c r="B116" s="375"/>
      <c r="C116" s="374"/>
      <c r="D116" s="368"/>
      <c r="E116" s="374"/>
      <c r="F116" s="376"/>
      <c r="G116" s="97"/>
      <c r="I116" s="196"/>
      <c r="J116" s="141"/>
    </row>
    <row r="117" spans="1:10" s="144" customFormat="1">
      <c r="A117" s="214"/>
      <c r="B117" s="215"/>
      <c r="C117" s="213"/>
      <c r="D117" s="216"/>
      <c r="E117" s="213"/>
      <c r="F117" s="70"/>
      <c r="G117" s="97"/>
      <c r="H117" s="217"/>
      <c r="I117" s="145"/>
      <c r="J117" s="141"/>
    </row>
    <row r="118" spans="1:10" s="144" customFormat="1">
      <c r="A118" s="214"/>
      <c r="B118" s="215"/>
      <c r="C118" s="213"/>
      <c r="D118" s="216"/>
      <c r="E118" s="213"/>
      <c r="G118" s="97"/>
      <c r="I118" s="145"/>
      <c r="J118" s="141"/>
    </row>
    <row r="119" spans="1:10" s="144" customFormat="1">
      <c r="A119" s="214"/>
      <c r="B119" s="215"/>
      <c r="C119" s="213"/>
      <c r="D119" s="216"/>
      <c r="E119" s="213"/>
      <c r="G119" s="97"/>
      <c r="I119" s="145"/>
      <c r="J119" s="141"/>
    </row>
    <row r="120" spans="1:10" s="144" customFormat="1">
      <c r="A120" s="214"/>
      <c r="B120" s="215"/>
      <c r="C120" s="213"/>
      <c r="D120" s="216"/>
      <c r="E120" s="213"/>
      <c r="G120" s="97"/>
      <c r="I120" s="145"/>
      <c r="J120" s="141"/>
    </row>
    <row r="121" spans="1:10" s="144" customFormat="1">
      <c r="A121" s="368"/>
      <c r="B121" s="375"/>
      <c r="C121" s="374"/>
      <c r="D121" s="368"/>
      <c r="E121" s="374"/>
      <c r="F121" s="369"/>
      <c r="G121" s="97"/>
      <c r="H121" s="143"/>
      <c r="I121" s="145"/>
      <c r="J121" s="141"/>
    </row>
    <row r="122" spans="1:10" s="144" customFormat="1">
      <c r="A122" s="368"/>
      <c r="B122" s="375"/>
      <c r="C122" s="374"/>
      <c r="D122" s="368"/>
      <c r="E122" s="374"/>
      <c r="F122" s="369"/>
      <c r="G122" s="97"/>
      <c r="H122" s="143"/>
      <c r="I122" s="199"/>
      <c r="J122" s="198"/>
    </row>
    <row r="123" spans="1:10" s="144" customFormat="1">
      <c r="A123" s="368"/>
      <c r="B123" s="375"/>
      <c r="C123" s="374"/>
      <c r="D123" s="368"/>
      <c r="E123" s="374"/>
      <c r="F123" s="369"/>
      <c r="G123" s="97"/>
      <c r="I123" s="199"/>
      <c r="J123" s="198"/>
    </row>
    <row r="124" spans="1:10" s="144" customFormat="1">
      <c r="A124" s="368"/>
      <c r="B124" s="375"/>
      <c r="C124" s="374"/>
      <c r="D124" s="216"/>
      <c r="E124" s="374"/>
      <c r="F124" s="369"/>
      <c r="G124" s="97"/>
      <c r="H124" s="143"/>
      <c r="I124" s="145"/>
      <c r="J124" s="141"/>
    </row>
    <row r="125" spans="1:10" s="144" customFormat="1">
      <c r="A125" s="368"/>
      <c r="B125" s="375"/>
      <c r="C125" s="374"/>
      <c r="D125" s="216"/>
      <c r="E125" s="374"/>
      <c r="F125" s="369"/>
      <c r="G125" s="97"/>
      <c r="H125" s="143"/>
      <c r="I125" s="145"/>
      <c r="J125" s="141"/>
    </row>
    <row r="126" spans="1:10" s="144" customFormat="1">
      <c r="A126" s="368"/>
      <c r="B126" s="375"/>
      <c r="C126" s="374"/>
      <c r="D126" s="216"/>
      <c r="E126" s="374"/>
      <c r="F126" s="369"/>
      <c r="G126" s="97"/>
      <c r="H126" s="143"/>
      <c r="I126" s="145"/>
      <c r="J126" s="141"/>
    </row>
    <row r="127" spans="1:10" s="144" customFormat="1">
      <c r="A127" s="214"/>
      <c r="B127" s="215"/>
      <c r="C127" s="213"/>
      <c r="D127" s="216"/>
      <c r="E127" s="213"/>
      <c r="G127" s="97"/>
      <c r="I127" s="200"/>
      <c r="J127" s="141"/>
    </row>
    <row r="128" spans="1:10" s="144" customFormat="1">
      <c r="A128" s="214"/>
      <c r="B128" s="215"/>
      <c r="C128" s="213"/>
      <c r="D128" s="216"/>
      <c r="E128" s="213"/>
      <c r="G128" s="97"/>
      <c r="I128" s="199"/>
      <c r="J128" s="198"/>
    </row>
    <row r="129" spans="1:13" s="144" customFormat="1">
      <c r="A129" s="214"/>
      <c r="B129" s="215"/>
      <c r="C129" s="213"/>
      <c r="D129" s="216"/>
      <c r="G129" s="97"/>
      <c r="H129" s="143"/>
      <c r="I129" s="203"/>
      <c r="J129" s="198"/>
    </row>
    <row r="130" spans="1:13" s="144" customFormat="1">
      <c r="A130" s="214"/>
      <c r="B130" s="215"/>
      <c r="C130" s="213"/>
      <c r="D130" s="216"/>
      <c r="G130" s="97"/>
      <c r="I130" s="203"/>
      <c r="J130" s="202"/>
    </row>
    <row r="131" spans="1:13" s="144" customFormat="1">
      <c r="A131" s="214"/>
      <c r="B131" s="215"/>
      <c r="C131" s="213"/>
      <c r="D131" s="216"/>
      <c r="G131" s="97"/>
      <c r="I131" s="203"/>
      <c r="J131" s="202"/>
    </row>
    <row r="132" spans="1:13" s="144" customFormat="1">
      <c r="A132" s="206"/>
      <c r="B132" s="204"/>
      <c r="C132" s="203"/>
      <c r="D132" s="205"/>
      <c r="G132" s="97"/>
      <c r="I132" s="203"/>
      <c r="J132" s="202"/>
    </row>
    <row r="133" spans="1:13" s="144" customFormat="1">
      <c r="A133" s="206"/>
      <c r="B133" s="204"/>
      <c r="C133" s="203"/>
      <c r="D133" s="205"/>
      <c r="E133" s="203"/>
      <c r="G133" s="97"/>
      <c r="I133" s="203"/>
      <c r="J133" s="202"/>
    </row>
    <row r="134" spans="1:13" s="144" customFormat="1">
      <c r="A134" s="206"/>
      <c r="B134" s="204"/>
      <c r="C134" s="203"/>
      <c r="D134" s="205"/>
      <c r="E134" s="203"/>
      <c r="G134" s="97"/>
      <c r="I134" s="203"/>
      <c r="J134" s="202"/>
    </row>
    <row r="135" spans="1:13" s="144" customFormat="1">
      <c r="A135" s="206"/>
      <c r="B135" s="204"/>
      <c r="C135" s="203"/>
      <c r="D135" s="205"/>
      <c r="E135" s="203"/>
      <c r="G135" s="97"/>
      <c r="I135" s="203"/>
      <c r="J135" s="202"/>
    </row>
    <row r="136" spans="1:13" s="144" customFormat="1">
      <c r="A136" s="140"/>
      <c r="B136" s="148"/>
      <c r="C136" s="145"/>
      <c r="D136" s="149"/>
      <c r="E136" s="145"/>
      <c r="G136" s="97"/>
      <c r="I136" s="145"/>
      <c r="J136" s="141"/>
    </row>
    <row r="137" spans="1:13" s="39" customFormat="1">
      <c r="A137" s="140"/>
      <c r="B137" s="88"/>
      <c r="C137" s="98"/>
      <c r="D137" s="149" t="s">
        <v>118</v>
      </c>
      <c r="E137" s="98"/>
      <c r="F137" s="106"/>
      <c r="G137" s="97"/>
      <c r="H137" s="106"/>
      <c r="I137" s="98"/>
      <c r="J137" s="98"/>
      <c r="K137" s="106"/>
      <c r="L137" s="106"/>
    </row>
    <row r="138" spans="1:13" s="39" customFormat="1" ht="14.4">
      <c r="A138" s="140"/>
      <c r="B138" s="88"/>
      <c r="C138" s="98"/>
      <c r="D138" s="95" t="s">
        <v>122</v>
      </c>
      <c r="E138" s="95" t="s">
        <v>123</v>
      </c>
      <c r="F138" s="106"/>
      <c r="I138" s="98"/>
      <c r="J138" s="98"/>
      <c r="K138" s="106"/>
      <c r="L138" s="106"/>
    </row>
    <row r="139" spans="1:13" s="39" customFormat="1" ht="14.4">
      <c r="A139" s="140"/>
      <c r="B139" s="100"/>
      <c r="C139" s="107"/>
      <c r="D139" s="95" t="s">
        <v>124</v>
      </c>
      <c r="E139" s="95" t="s">
        <v>125</v>
      </c>
      <c r="F139" s="104"/>
      <c r="I139" s="106"/>
      <c r="J139" s="98"/>
    </row>
    <row r="140" spans="1:13" s="39" customFormat="1" ht="14.4">
      <c r="A140" s="140"/>
      <c r="D140" s="95" t="s">
        <v>119</v>
      </c>
      <c r="E140" s="95" t="s">
        <v>120</v>
      </c>
      <c r="F140" s="27"/>
      <c r="J140" s="102"/>
    </row>
    <row r="141" spans="1:13" s="39" customFormat="1" ht="14.4">
      <c r="A141" s="26"/>
      <c r="B141" s="98"/>
      <c r="D141" s="95" t="s">
        <v>121</v>
      </c>
      <c r="E141" s="154" t="s">
        <v>128</v>
      </c>
      <c r="F141" s="104"/>
      <c r="J141" s="50"/>
    </row>
    <row r="142" spans="1:13" s="39" customFormat="1" ht="14.4">
      <c r="A142" s="26"/>
      <c r="B142" s="98"/>
      <c r="D142" s="95" t="s">
        <v>126</v>
      </c>
      <c r="E142" s="95" t="s">
        <v>127</v>
      </c>
      <c r="F142" s="104"/>
      <c r="J142" s="50"/>
    </row>
    <row r="143" spans="1:13" s="39" customFormat="1">
      <c r="A143" s="26"/>
      <c r="B143" s="98"/>
      <c r="D143" s="136" t="s">
        <v>78</v>
      </c>
      <c r="E143" s="139">
        <v>1500</v>
      </c>
      <c r="F143" s="27"/>
      <c r="G143" s="104"/>
      <c r="H143" s="106"/>
      <c r="J143" s="50"/>
      <c r="K143" s="85"/>
    </row>
    <row r="144" spans="1:13" s="39" customFormat="1">
      <c r="A144" s="26"/>
      <c r="B144" s="98"/>
      <c r="D144" s="136" t="s">
        <v>79</v>
      </c>
      <c r="E144" s="139">
        <v>11000</v>
      </c>
      <c r="F144" s="125" t="s">
        <v>80</v>
      </c>
      <c r="G144" s="104"/>
      <c r="H144" s="106"/>
      <c r="J144" s="50"/>
      <c r="K144" s="85"/>
      <c r="M144" s="50"/>
    </row>
    <row r="145" spans="1:18" s="39" customFormat="1">
      <c r="A145" s="26"/>
      <c r="B145" s="51"/>
      <c r="D145" s="201"/>
      <c r="E145" s="137"/>
      <c r="F145" s="27"/>
      <c r="G145" s="104"/>
      <c r="J145" s="85"/>
      <c r="K145" s="85"/>
      <c r="M145" s="50"/>
    </row>
    <row r="146" spans="1:18" s="39" customFormat="1">
      <c r="A146" s="26"/>
      <c r="B146" s="51"/>
      <c r="D146" s="201"/>
      <c r="E146" s="137"/>
      <c r="F146" s="27"/>
      <c r="G146" s="104"/>
      <c r="J146" s="85"/>
      <c r="K146" s="85"/>
      <c r="M146" s="50"/>
    </row>
    <row r="147" spans="1:18" s="39" customFormat="1">
      <c r="A147" s="26"/>
      <c r="B147" s="51"/>
      <c r="G147" s="104"/>
      <c r="J147" s="85"/>
      <c r="M147" s="50"/>
    </row>
    <row r="148" spans="1:18" s="39" customFormat="1">
      <c r="A148" s="26"/>
      <c r="B148" s="51"/>
      <c r="G148" s="104"/>
      <c r="J148" s="85"/>
      <c r="M148" s="50"/>
    </row>
    <row r="149" spans="1:18" s="39" customFormat="1">
      <c r="A149" s="26"/>
      <c r="B149" s="51"/>
      <c r="F149" s="27"/>
      <c r="G149" s="104"/>
      <c r="J149" s="50"/>
      <c r="M149" s="50"/>
    </row>
    <row r="150" spans="1:18" s="39" customFormat="1">
      <c r="A150" s="26"/>
      <c r="B150" s="51"/>
      <c r="E150" s="30"/>
      <c r="F150" s="27"/>
      <c r="J150" s="50"/>
      <c r="M150" s="50"/>
    </row>
    <row r="151" spans="1:18" s="39" customFormat="1">
      <c r="A151" s="26"/>
      <c r="B151" s="51"/>
      <c r="C151" s="28"/>
      <c r="D151" s="40"/>
      <c r="E151" s="30"/>
      <c r="F151" s="27"/>
      <c r="J151" s="50"/>
      <c r="M151" s="50"/>
    </row>
    <row r="152" spans="1:18" s="39" customFormat="1">
      <c r="A152" s="26"/>
      <c r="B152" s="59"/>
      <c r="C152" s="27"/>
      <c r="D152" s="27"/>
      <c r="E152" s="51"/>
      <c r="F152" s="28"/>
      <c r="G152" s="40"/>
      <c r="H152" s="30"/>
      <c r="I152" s="195"/>
      <c r="J152" s="50"/>
      <c r="M152" s="50"/>
    </row>
    <row r="153" spans="1:18" s="39" customFormat="1">
      <c r="A153" s="26"/>
      <c r="B153" s="59"/>
      <c r="C153" s="27"/>
      <c r="D153" s="27"/>
      <c r="E153" s="51"/>
      <c r="G153" s="40"/>
      <c r="H153" s="70"/>
      <c r="I153" s="51"/>
      <c r="J153" s="104"/>
      <c r="K153" s="30"/>
      <c r="L153" s="30"/>
      <c r="M153" s="50"/>
    </row>
    <row r="154" spans="1:18" s="39" customFormat="1">
      <c r="A154" s="26"/>
      <c r="B154" s="59"/>
      <c r="C154" s="27"/>
      <c r="D154" s="27"/>
      <c r="E154" s="27"/>
      <c r="G154" s="40"/>
      <c r="H154" s="30"/>
      <c r="I154" s="27"/>
      <c r="J154" s="98"/>
      <c r="K154" s="28"/>
      <c r="L154" s="28"/>
      <c r="M154" s="50"/>
      <c r="N154" s="13"/>
      <c r="O154" s="13"/>
      <c r="R154" s="13"/>
    </row>
    <row r="155" spans="1:18">
      <c r="A155" s="26"/>
      <c r="B155" s="59"/>
      <c r="C155" s="27"/>
      <c r="D155" s="27"/>
      <c r="E155" s="27"/>
      <c r="F155" s="39"/>
      <c r="G155" s="40"/>
      <c r="H155" s="70"/>
      <c r="I155" s="51"/>
      <c r="J155" s="104"/>
      <c r="K155" s="28"/>
      <c r="L155" s="28"/>
    </row>
    <row r="156" spans="1:18">
      <c r="A156" s="26"/>
      <c r="B156" s="59"/>
      <c r="C156" s="27"/>
      <c r="D156" s="27"/>
      <c r="E156" s="27"/>
      <c r="F156" s="39"/>
      <c r="G156" s="40"/>
      <c r="H156" s="39"/>
      <c r="I156" s="51"/>
      <c r="J156" s="98"/>
      <c r="K156" s="28"/>
      <c r="L156" s="28"/>
    </row>
    <row r="157" spans="1:18">
      <c r="A157" s="26"/>
      <c r="B157" s="27"/>
      <c r="C157" s="27"/>
      <c r="D157" s="27"/>
      <c r="E157" s="27"/>
      <c r="F157" s="39"/>
      <c r="G157" s="39"/>
      <c r="H157" s="39"/>
      <c r="I157" s="39"/>
      <c r="J157" s="98"/>
      <c r="K157" s="28"/>
      <c r="L157" s="28"/>
    </row>
    <row r="158" spans="1:18">
      <c r="A158" s="26"/>
      <c r="B158" s="27"/>
      <c r="C158" s="27"/>
      <c r="D158" s="27"/>
      <c r="E158" s="27"/>
      <c r="F158" s="39"/>
      <c r="G158" s="39"/>
      <c r="H158" s="39"/>
      <c r="I158" s="39"/>
      <c r="J158" s="106"/>
      <c r="K158" s="28"/>
      <c r="L158" s="28"/>
    </row>
    <row r="159" spans="1:18">
      <c r="A159" s="26"/>
      <c r="B159" s="27"/>
      <c r="C159" s="27"/>
      <c r="D159" s="27"/>
      <c r="E159" s="27"/>
      <c r="F159" s="39"/>
      <c r="G159" s="39"/>
      <c r="H159" s="39"/>
      <c r="I159" s="39"/>
      <c r="J159" s="106"/>
      <c r="K159" s="28"/>
      <c r="L159" s="28"/>
    </row>
    <row r="160" spans="1:18">
      <c r="A160" s="26"/>
      <c r="B160" s="27"/>
      <c r="C160" s="27"/>
      <c r="D160" s="27"/>
      <c r="E160" s="27"/>
      <c r="F160" s="28"/>
      <c r="G160" s="40"/>
      <c r="H160" s="30"/>
      <c r="I160" s="27"/>
      <c r="J160" s="106"/>
      <c r="K160" s="28"/>
      <c r="L160" s="28"/>
    </row>
    <row r="161" spans="1:12">
      <c r="A161" s="26"/>
      <c r="B161" s="27"/>
      <c r="C161" s="27"/>
      <c r="D161" s="27"/>
      <c r="E161" s="27"/>
      <c r="F161" s="28"/>
      <c r="G161" s="40"/>
      <c r="H161" s="30"/>
      <c r="I161" s="27"/>
      <c r="J161" s="104"/>
      <c r="K161" s="28"/>
      <c r="L161" s="28"/>
    </row>
    <row r="162" spans="1:12">
      <c r="A162" s="26"/>
      <c r="B162" s="27"/>
      <c r="C162" s="27"/>
      <c r="D162" s="27"/>
      <c r="E162" s="27"/>
      <c r="F162" s="81"/>
      <c r="G162" s="82"/>
      <c r="H162" s="138"/>
      <c r="I162" s="27"/>
      <c r="J162" s="104"/>
      <c r="K162" s="28"/>
      <c r="L162" s="28"/>
    </row>
    <row r="163" spans="1:12">
      <c r="A163" s="26"/>
      <c r="B163" s="27"/>
      <c r="C163" s="27"/>
      <c r="D163" s="27"/>
      <c r="E163" s="27"/>
      <c r="F163" s="81"/>
      <c r="G163" s="82"/>
      <c r="H163" s="83"/>
      <c r="I163" s="27"/>
      <c r="J163" s="104"/>
      <c r="K163" s="28"/>
      <c r="L163" s="28"/>
    </row>
    <row r="164" spans="1:12">
      <c r="A164" s="26"/>
      <c r="B164" s="27"/>
      <c r="C164" s="27"/>
      <c r="D164" s="27"/>
      <c r="E164" s="27"/>
      <c r="F164" s="81"/>
      <c r="G164" s="82"/>
      <c r="H164" s="83"/>
      <c r="I164" s="27"/>
      <c r="J164" s="104"/>
      <c r="K164" s="28"/>
      <c r="L164" s="28"/>
    </row>
    <row r="165" spans="1:12">
      <c r="A165" s="26"/>
      <c r="B165" s="27"/>
      <c r="C165" s="27"/>
      <c r="D165" s="27"/>
      <c r="E165" s="27"/>
      <c r="F165" s="39"/>
      <c r="G165" s="40"/>
      <c r="H165" s="39"/>
      <c r="I165" s="51"/>
      <c r="J165" s="104"/>
      <c r="K165" s="28"/>
      <c r="L165" s="28"/>
    </row>
    <row r="166" spans="1:12">
      <c r="A166" s="26"/>
      <c r="B166" s="27"/>
      <c r="C166" s="27"/>
      <c r="D166" s="27"/>
      <c r="E166" s="27"/>
      <c r="F166" s="28"/>
      <c r="G166" s="40"/>
      <c r="H166" s="30"/>
      <c r="I166" s="27"/>
      <c r="J166" s="98"/>
      <c r="K166" s="28"/>
      <c r="L166" s="28"/>
    </row>
    <row r="167" spans="1:12">
      <c r="A167" s="26"/>
      <c r="B167" s="27"/>
      <c r="C167" s="27"/>
      <c r="D167" s="27"/>
      <c r="E167" s="27"/>
      <c r="F167" s="28"/>
      <c r="G167" s="40"/>
      <c r="H167" s="30"/>
      <c r="I167" s="27"/>
      <c r="J167" s="104"/>
      <c r="K167" s="28"/>
      <c r="L167" s="28"/>
    </row>
    <row r="168" spans="1:12">
      <c r="A168" s="26"/>
      <c r="B168" s="27"/>
      <c r="C168" s="27"/>
      <c r="D168" s="27"/>
      <c r="E168" s="27"/>
      <c r="F168" s="28"/>
      <c r="G168" s="40"/>
      <c r="H168" s="30"/>
      <c r="I168" s="27"/>
      <c r="J168" s="104"/>
      <c r="K168" s="28"/>
      <c r="L168" s="28"/>
    </row>
    <row r="169" spans="1:12">
      <c r="A169" s="26"/>
      <c r="B169" s="27"/>
      <c r="C169" s="27"/>
      <c r="D169" s="27"/>
      <c r="E169" s="27"/>
      <c r="F169" s="28"/>
      <c r="G169" s="40"/>
      <c r="H169" s="30"/>
      <c r="I169" s="27"/>
      <c r="J169" s="104"/>
      <c r="K169" s="28"/>
      <c r="L169" s="28"/>
    </row>
    <row r="170" spans="1:12">
      <c r="A170" s="26"/>
      <c r="B170" s="27"/>
      <c r="C170" s="27"/>
      <c r="D170" s="27"/>
      <c r="E170" s="27"/>
      <c r="F170" s="28"/>
      <c r="G170" s="40"/>
      <c r="H170" s="30"/>
      <c r="I170" s="27"/>
      <c r="J170" s="104"/>
      <c r="K170" s="28"/>
      <c r="L170" s="28"/>
    </row>
    <row r="171" spans="1:12">
      <c r="A171" s="26"/>
      <c r="B171" s="27"/>
      <c r="C171" s="27"/>
      <c r="D171" s="27"/>
      <c r="E171" s="27"/>
      <c r="F171" s="28"/>
      <c r="G171" s="40"/>
      <c r="H171" s="30"/>
      <c r="I171" s="27"/>
      <c r="J171" s="104"/>
      <c r="K171" s="28"/>
      <c r="L171" s="28"/>
    </row>
    <row r="172" spans="1:12">
      <c r="A172" s="26"/>
      <c r="B172" s="27"/>
      <c r="C172" s="27"/>
      <c r="D172" s="27"/>
      <c r="E172" s="27"/>
      <c r="F172" s="28"/>
      <c r="G172" s="40"/>
      <c r="H172" s="30"/>
      <c r="I172" s="27"/>
      <c r="J172" s="104"/>
      <c r="K172" s="28"/>
      <c r="L172" s="28"/>
    </row>
    <row r="173" spans="1:12">
      <c r="A173" s="26"/>
      <c r="B173" s="27"/>
      <c r="C173" s="27"/>
      <c r="D173" s="27"/>
      <c r="E173" s="27"/>
      <c r="F173" s="28"/>
      <c r="G173" s="40"/>
      <c r="H173" s="30"/>
      <c r="I173" s="27"/>
      <c r="J173" s="104"/>
      <c r="K173" s="28"/>
      <c r="L173" s="28"/>
    </row>
    <row r="174" spans="1:12">
      <c r="A174" s="26"/>
      <c r="B174" s="27"/>
      <c r="C174" s="27"/>
      <c r="D174" s="27"/>
      <c r="E174" s="27"/>
      <c r="F174" s="28"/>
      <c r="G174" s="40"/>
      <c r="H174" s="30"/>
      <c r="I174" s="27"/>
      <c r="J174" s="104"/>
      <c r="K174" s="28"/>
      <c r="L174" s="28"/>
    </row>
    <row r="175" spans="1:12">
      <c r="A175" s="26"/>
      <c r="B175" s="27"/>
      <c r="C175" s="27"/>
      <c r="D175" s="27"/>
      <c r="E175" s="27"/>
      <c r="F175" s="28"/>
      <c r="G175" s="40"/>
      <c r="H175" s="30"/>
      <c r="I175" s="27"/>
      <c r="J175" s="104"/>
      <c r="K175" s="28"/>
      <c r="L175" s="28"/>
    </row>
    <row r="176" spans="1:12">
      <c r="A176" s="26"/>
      <c r="B176" s="27"/>
      <c r="C176" s="27"/>
      <c r="D176" s="27"/>
      <c r="E176" s="27"/>
      <c r="F176" s="28"/>
      <c r="G176" s="40"/>
      <c r="H176" s="30"/>
      <c r="I176" s="27"/>
      <c r="J176" s="104"/>
      <c r="K176" s="28"/>
      <c r="L176" s="28"/>
    </row>
    <row r="177" spans="1:12">
      <c r="A177" s="26"/>
      <c r="B177" s="27"/>
      <c r="C177" s="27"/>
      <c r="D177" s="27"/>
      <c r="E177" s="27"/>
      <c r="F177" s="28"/>
      <c r="G177" s="40"/>
      <c r="H177" s="30"/>
      <c r="I177" s="27"/>
      <c r="J177" s="104"/>
      <c r="K177" s="28"/>
      <c r="L177" s="28"/>
    </row>
    <row r="178" spans="1:12">
      <c r="A178" s="26"/>
      <c r="B178" s="27"/>
      <c r="C178" s="27"/>
      <c r="D178" s="27"/>
      <c r="E178" s="27"/>
      <c r="F178" s="28"/>
      <c r="G178" s="40"/>
      <c r="H178" s="30"/>
      <c r="I178" s="27"/>
      <c r="J178" s="104"/>
      <c r="K178" s="28"/>
      <c r="L178" s="28"/>
    </row>
    <row r="179" spans="1:12">
      <c r="A179" s="26"/>
      <c r="B179" s="27"/>
      <c r="C179" s="27"/>
      <c r="D179" s="27"/>
      <c r="E179" s="27"/>
      <c r="F179" s="28"/>
      <c r="G179" s="40"/>
      <c r="H179" s="30"/>
      <c r="I179" s="27"/>
      <c r="J179" s="104"/>
      <c r="K179" s="28"/>
      <c r="L179" s="28"/>
    </row>
    <row r="180" spans="1:12">
      <c r="A180" s="26"/>
      <c r="B180" s="27"/>
      <c r="C180" s="27"/>
      <c r="D180" s="27"/>
      <c r="E180" s="27"/>
      <c r="F180" s="28"/>
      <c r="G180" s="40"/>
      <c r="H180" s="30"/>
      <c r="I180" s="27"/>
      <c r="J180" s="104"/>
      <c r="K180" s="28"/>
      <c r="L180" s="28"/>
    </row>
    <row r="181" spans="1:12">
      <c r="A181" s="26"/>
      <c r="B181" s="27"/>
      <c r="C181" s="27"/>
      <c r="D181" s="27"/>
      <c r="E181" s="27"/>
      <c r="F181" s="28"/>
      <c r="G181" s="40"/>
      <c r="H181" s="30"/>
      <c r="I181" s="27"/>
      <c r="J181" s="104"/>
      <c r="K181" s="28"/>
      <c r="L181" s="28"/>
    </row>
    <row r="182" spans="1:12">
      <c r="A182" s="26"/>
      <c r="B182" s="27"/>
      <c r="C182" s="27"/>
      <c r="D182" s="27"/>
      <c r="E182" s="27"/>
      <c r="F182" s="28"/>
      <c r="G182" s="40"/>
      <c r="H182" s="30"/>
      <c r="I182" s="27"/>
      <c r="J182" s="104"/>
      <c r="K182" s="28"/>
      <c r="L182" s="28"/>
    </row>
    <row r="183" spans="1:12">
      <c r="A183" s="26"/>
      <c r="B183" s="27"/>
      <c r="C183" s="27"/>
      <c r="D183" s="27"/>
      <c r="E183" s="27"/>
      <c r="F183" s="28"/>
      <c r="G183" s="40"/>
      <c r="H183" s="30"/>
      <c r="I183" s="27"/>
      <c r="J183" s="104"/>
      <c r="K183" s="28"/>
      <c r="L183" s="28"/>
    </row>
    <row r="184" spans="1:12">
      <c r="A184" s="26"/>
      <c r="B184" s="27"/>
      <c r="C184" s="27"/>
      <c r="D184" s="27"/>
      <c r="E184" s="27"/>
      <c r="F184" s="28"/>
      <c r="G184" s="40"/>
      <c r="H184" s="30"/>
      <c r="I184" s="27"/>
      <c r="J184" s="104"/>
      <c r="K184" s="28"/>
      <c r="L184" s="28"/>
    </row>
    <row r="185" spans="1:12">
      <c r="A185" s="26"/>
      <c r="B185" s="27"/>
      <c r="C185" s="27"/>
      <c r="D185" s="27"/>
      <c r="E185" s="27"/>
      <c r="F185" s="28"/>
      <c r="G185" s="40"/>
      <c r="H185" s="30"/>
      <c r="I185" s="27"/>
      <c r="J185" s="104"/>
      <c r="K185" s="28"/>
      <c r="L185" s="28"/>
    </row>
    <row r="186" spans="1:12">
      <c r="A186" s="26"/>
      <c r="B186" s="27"/>
      <c r="C186" s="27"/>
      <c r="D186" s="27"/>
      <c r="E186" s="27"/>
      <c r="F186" s="28"/>
      <c r="G186" s="40"/>
      <c r="H186" s="30"/>
      <c r="I186" s="27"/>
      <c r="J186" s="104"/>
      <c r="K186" s="28"/>
      <c r="L186" s="28"/>
    </row>
    <row r="187" spans="1:12">
      <c r="A187" s="26"/>
      <c r="B187" s="27"/>
      <c r="C187" s="27"/>
      <c r="D187" s="27"/>
      <c r="E187" s="27"/>
      <c r="F187" s="28"/>
      <c r="G187" s="40"/>
      <c r="H187" s="30"/>
      <c r="I187" s="27"/>
      <c r="J187" s="104"/>
      <c r="K187" s="28"/>
      <c r="L187" s="28"/>
    </row>
    <row r="188" spans="1:12">
      <c r="A188" s="26"/>
      <c r="B188" s="27"/>
      <c r="C188" s="27"/>
      <c r="D188" s="27"/>
      <c r="E188" s="27"/>
      <c r="F188" s="28"/>
      <c r="G188" s="40"/>
      <c r="H188" s="30"/>
      <c r="I188" s="27"/>
      <c r="J188" s="104"/>
      <c r="K188" s="28"/>
      <c r="L188" s="28"/>
    </row>
    <row r="189" spans="1:12">
      <c r="A189" s="26"/>
      <c r="B189" s="27"/>
      <c r="C189" s="27"/>
      <c r="D189" s="27"/>
      <c r="E189" s="27"/>
      <c r="F189" s="28"/>
      <c r="G189" s="40"/>
      <c r="H189" s="30"/>
      <c r="I189" s="27"/>
      <c r="J189" s="104"/>
      <c r="K189" s="28"/>
      <c r="L189" s="28"/>
    </row>
    <row r="190" spans="1:12">
      <c r="A190" s="26"/>
      <c r="B190" s="27"/>
      <c r="C190" s="27"/>
      <c r="D190" s="27"/>
      <c r="E190" s="27"/>
      <c r="F190" s="28"/>
      <c r="G190" s="40"/>
      <c r="H190" s="30"/>
      <c r="I190" s="27"/>
      <c r="J190" s="104"/>
      <c r="K190" s="28"/>
      <c r="L190" s="28"/>
    </row>
    <row r="191" spans="1:12">
      <c r="A191" s="26"/>
      <c r="B191" s="27"/>
      <c r="C191" s="27"/>
      <c r="D191" s="27"/>
      <c r="E191" s="27"/>
      <c r="F191" s="28"/>
      <c r="G191" s="40"/>
      <c r="H191" s="30"/>
      <c r="I191" s="27"/>
      <c r="J191" s="104"/>
      <c r="K191" s="28"/>
      <c r="L191" s="28"/>
    </row>
    <row r="192" spans="1:12">
      <c r="A192" s="26"/>
      <c r="B192" s="27"/>
      <c r="C192" s="27"/>
      <c r="D192" s="27"/>
      <c r="E192" s="27"/>
      <c r="F192" s="28"/>
      <c r="G192" s="40"/>
      <c r="H192" s="30"/>
      <c r="I192" s="27"/>
      <c r="J192" s="104"/>
      <c r="K192" s="28"/>
      <c r="L192" s="28"/>
    </row>
    <row r="193" spans="1:12">
      <c r="A193" s="26"/>
      <c r="B193" s="27"/>
      <c r="C193" s="27"/>
      <c r="D193" s="27"/>
      <c r="E193" s="27"/>
      <c r="F193" s="28"/>
      <c r="G193" s="40"/>
      <c r="H193" s="30"/>
      <c r="I193" s="27"/>
      <c r="J193" s="104"/>
      <c r="K193" s="28"/>
      <c r="L193" s="28"/>
    </row>
    <row r="194" spans="1:12">
      <c r="A194" s="26"/>
      <c r="B194" s="27"/>
      <c r="C194" s="27"/>
      <c r="D194" s="27"/>
      <c r="E194" s="27"/>
      <c r="F194" s="28"/>
      <c r="G194" s="40"/>
      <c r="H194" s="30"/>
      <c r="I194" s="27"/>
      <c r="J194" s="104"/>
      <c r="K194" s="28"/>
      <c r="L194" s="28"/>
    </row>
    <row r="195" spans="1:12">
      <c r="A195" s="26"/>
      <c r="B195" s="27"/>
      <c r="C195" s="27"/>
      <c r="D195" s="27"/>
      <c r="E195" s="27"/>
      <c r="F195" s="28"/>
      <c r="G195" s="40"/>
      <c r="H195" s="30"/>
      <c r="I195" s="27"/>
      <c r="J195" s="104"/>
      <c r="K195" s="28"/>
      <c r="L195" s="28"/>
    </row>
    <row r="196" spans="1:12">
      <c r="A196" s="26"/>
      <c r="B196" s="27"/>
      <c r="C196" s="27"/>
      <c r="D196" s="27"/>
      <c r="E196" s="27"/>
      <c r="F196" s="28"/>
      <c r="G196" s="40"/>
      <c r="H196" s="30"/>
      <c r="I196" s="27"/>
      <c r="J196" s="104"/>
      <c r="K196" s="28"/>
      <c r="L196" s="28"/>
    </row>
    <row r="197" spans="1:12">
      <c r="A197" s="26"/>
      <c r="B197" s="27"/>
      <c r="C197" s="27"/>
      <c r="D197" s="27"/>
      <c r="E197" s="27"/>
      <c r="F197" s="28"/>
      <c r="G197" s="40"/>
      <c r="H197" s="30"/>
      <c r="I197" s="27"/>
      <c r="J197" s="104"/>
      <c r="K197" s="28"/>
      <c r="L197" s="28"/>
    </row>
    <row r="198" spans="1:12">
      <c r="A198" s="26"/>
      <c r="B198" s="27"/>
      <c r="C198" s="27"/>
      <c r="D198" s="27"/>
      <c r="E198" s="27"/>
      <c r="F198" s="28"/>
      <c r="G198" s="40"/>
      <c r="H198" s="30"/>
      <c r="I198" s="27"/>
      <c r="J198" s="104"/>
      <c r="K198" s="28"/>
      <c r="L198" s="28"/>
    </row>
    <row r="199" spans="1:12">
      <c r="A199" s="26"/>
      <c r="B199" s="27"/>
      <c r="C199" s="27"/>
      <c r="D199" s="27"/>
      <c r="E199" s="27"/>
      <c r="F199" s="28"/>
      <c r="G199" s="40"/>
      <c r="H199" s="30"/>
      <c r="I199" s="27"/>
      <c r="J199" s="104"/>
      <c r="K199" s="28"/>
      <c r="L199" s="28"/>
    </row>
    <row r="200" spans="1:12">
      <c r="A200" s="26"/>
      <c r="B200" s="27"/>
      <c r="C200" s="27"/>
      <c r="D200" s="27"/>
      <c r="E200" s="27"/>
      <c r="F200" s="28"/>
      <c r="G200" s="40"/>
      <c r="H200" s="30"/>
      <c r="I200" s="27"/>
      <c r="J200" s="104"/>
      <c r="K200" s="28"/>
      <c r="L200" s="28"/>
    </row>
    <row r="201" spans="1:12">
      <c r="A201" s="26"/>
      <c r="B201" s="27"/>
      <c r="C201" s="27"/>
      <c r="D201" s="27"/>
      <c r="E201" s="27"/>
      <c r="F201" s="28"/>
      <c r="G201" s="40"/>
      <c r="H201" s="30"/>
      <c r="I201" s="27"/>
      <c r="J201" s="104"/>
      <c r="K201" s="28"/>
      <c r="L201" s="28"/>
    </row>
    <row r="202" spans="1:12">
      <c r="A202" s="26"/>
      <c r="B202" s="27"/>
      <c r="C202" s="27"/>
      <c r="D202" s="27"/>
      <c r="E202" s="27"/>
      <c r="F202" s="28"/>
      <c r="G202" s="40"/>
      <c r="H202" s="30"/>
      <c r="I202" s="27"/>
      <c r="J202" s="104"/>
      <c r="K202" s="28"/>
      <c r="L202" s="28"/>
    </row>
    <row r="203" spans="1:12">
      <c r="A203" s="26"/>
      <c r="B203" s="27"/>
      <c r="C203" s="27"/>
      <c r="D203" s="27"/>
      <c r="E203" s="27"/>
      <c r="F203" s="28"/>
      <c r="G203" s="40"/>
      <c r="H203" s="30"/>
      <c r="I203" s="27"/>
      <c r="J203" s="104"/>
      <c r="K203" s="28"/>
      <c r="L203" s="28"/>
    </row>
    <row r="204" spans="1:12">
      <c r="A204" s="26"/>
      <c r="B204" s="27"/>
      <c r="C204" s="27"/>
      <c r="D204" s="27"/>
      <c r="E204" s="27"/>
      <c r="F204" s="28"/>
      <c r="G204" s="40"/>
      <c r="H204" s="30"/>
      <c r="I204" s="27"/>
      <c r="J204" s="104"/>
      <c r="K204" s="28"/>
      <c r="L204" s="28"/>
    </row>
    <row r="205" spans="1:12">
      <c r="A205" s="26"/>
      <c r="B205" s="27"/>
      <c r="C205" s="27"/>
      <c r="D205" s="27"/>
      <c r="E205" s="27"/>
      <c r="F205" s="28"/>
      <c r="G205" s="40"/>
      <c r="H205" s="30"/>
      <c r="I205" s="27"/>
      <c r="J205" s="104"/>
      <c r="K205" s="28"/>
      <c r="L205" s="28"/>
    </row>
    <row r="206" spans="1:12">
      <c r="A206" s="26"/>
      <c r="B206" s="27"/>
      <c r="C206" s="27"/>
      <c r="D206" s="27"/>
      <c r="E206" s="27"/>
      <c r="F206" s="28"/>
      <c r="G206" s="40"/>
      <c r="H206" s="30"/>
      <c r="I206" s="27"/>
      <c r="J206" s="104"/>
      <c r="K206" s="28"/>
      <c r="L206" s="28"/>
    </row>
    <row r="207" spans="1:12">
      <c r="A207" s="26"/>
      <c r="B207" s="27"/>
      <c r="C207" s="27"/>
      <c r="D207" s="27"/>
      <c r="E207" s="27"/>
      <c r="F207" s="28"/>
      <c r="G207" s="40"/>
      <c r="H207" s="30"/>
      <c r="I207" s="27"/>
      <c r="J207" s="104"/>
      <c r="K207" s="28"/>
      <c r="L207" s="28"/>
    </row>
    <row r="208" spans="1:12">
      <c r="A208" s="26"/>
      <c r="B208" s="27"/>
      <c r="C208" s="27"/>
      <c r="D208" s="27"/>
      <c r="E208" s="27"/>
      <c r="F208" s="28"/>
      <c r="G208" s="40"/>
      <c r="H208" s="30"/>
      <c r="I208" s="27"/>
      <c r="J208" s="104"/>
      <c r="K208" s="28"/>
      <c r="L208" s="28"/>
    </row>
    <row r="209" spans="1:12">
      <c r="A209" s="26"/>
      <c r="B209" s="27"/>
      <c r="C209" s="27"/>
      <c r="D209" s="27"/>
      <c r="E209" s="27"/>
      <c r="F209" s="28"/>
      <c r="G209" s="40"/>
      <c r="H209" s="30"/>
      <c r="I209" s="27"/>
      <c r="J209" s="104"/>
      <c r="K209" s="28"/>
      <c r="L209" s="28"/>
    </row>
    <row r="210" spans="1:12">
      <c r="A210" s="26"/>
      <c r="B210" s="27"/>
      <c r="C210" s="27"/>
      <c r="D210" s="27"/>
      <c r="E210" s="27"/>
      <c r="F210" s="28"/>
      <c r="G210" s="40"/>
      <c r="H210" s="30"/>
      <c r="I210" s="27"/>
      <c r="J210" s="104"/>
      <c r="K210" s="28"/>
      <c r="L210" s="28"/>
    </row>
    <row r="211" spans="1:12">
      <c r="A211" s="26"/>
      <c r="B211" s="27"/>
      <c r="C211" s="27"/>
      <c r="D211" s="27"/>
      <c r="E211" s="27"/>
      <c r="F211" s="28"/>
      <c r="G211" s="40"/>
      <c r="H211" s="30"/>
      <c r="I211" s="27"/>
      <c r="J211" s="104"/>
      <c r="K211" s="28"/>
      <c r="L211" s="28"/>
    </row>
    <row r="212" spans="1:12">
      <c r="A212" s="26"/>
      <c r="B212" s="27"/>
      <c r="C212" s="27"/>
      <c r="D212" s="27"/>
      <c r="E212" s="27"/>
      <c r="F212" s="28"/>
      <c r="G212" s="40"/>
      <c r="H212" s="30"/>
      <c r="I212" s="27"/>
      <c r="J212" s="104"/>
      <c r="K212" s="28"/>
      <c r="L212" s="28"/>
    </row>
    <row r="213" spans="1:12">
      <c r="A213" s="26"/>
      <c r="B213" s="27"/>
      <c r="C213" s="27"/>
      <c r="D213" s="27"/>
      <c r="E213" s="27"/>
      <c r="F213" s="28"/>
      <c r="G213" s="40"/>
      <c r="H213" s="30"/>
      <c r="I213" s="27"/>
      <c r="J213" s="104"/>
      <c r="K213" s="28"/>
      <c r="L213" s="28"/>
    </row>
    <row r="214" spans="1:12">
      <c r="A214" s="26"/>
      <c r="B214" s="27"/>
      <c r="C214" s="27"/>
      <c r="D214" s="27"/>
      <c r="E214" s="27"/>
      <c r="F214" s="28"/>
      <c r="G214" s="40"/>
      <c r="H214" s="30"/>
      <c r="I214" s="27"/>
      <c r="J214" s="104"/>
      <c r="K214" s="28"/>
      <c r="L214" s="28"/>
    </row>
    <row r="215" spans="1:12">
      <c r="A215" s="26"/>
      <c r="B215" s="27"/>
      <c r="C215" s="27"/>
      <c r="D215" s="27"/>
      <c r="E215" s="27"/>
      <c r="F215" s="28"/>
      <c r="G215" s="40"/>
      <c r="H215" s="30"/>
      <c r="I215" s="27"/>
      <c r="J215" s="104"/>
      <c r="K215" s="28"/>
      <c r="L215" s="28"/>
    </row>
    <row r="216" spans="1:12">
      <c r="A216" s="26"/>
      <c r="B216" s="27"/>
      <c r="C216" s="27"/>
      <c r="D216" s="27"/>
      <c r="E216" s="27"/>
      <c r="F216" s="28"/>
      <c r="G216" s="40"/>
      <c r="H216" s="30"/>
      <c r="I216" s="27"/>
      <c r="J216" s="104"/>
      <c r="K216" s="28"/>
      <c r="L216" s="28"/>
    </row>
    <row r="217" spans="1:12">
      <c r="A217" s="26"/>
      <c r="B217" s="27"/>
      <c r="C217" s="27"/>
      <c r="D217" s="27"/>
      <c r="E217" s="27"/>
      <c r="F217" s="28"/>
      <c r="G217" s="40"/>
      <c r="H217" s="30"/>
      <c r="I217" s="27"/>
      <c r="J217" s="104"/>
      <c r="K217" s="28"/>
      <c r="L217" s="28"/>
    </row>
    <row r="218" spans="1:12">
      <c r="A218" s="26"/>
      <c r="B218" s="27"/>
      <c r="C218" s="27"/>
      <c r="D218" s="27"/>
      <c r="E218" s="27"/>
      <c r="F218" s="28"/>
      <c r="G218" s="40"/>
      <c r="H218" s="30"/>
      <c r="I218" s="27"/>
      <c r="J218" s="104"/>
      <c r="K218" s="28"/>
      <c r="L218" s="28"/>
    </row>
    <row r="219" spans="1:12">
      <c r="A219" s="26"/>
      <c r="B219" s="27"/>
      <c r="C219" s="27"/>
      <c r="D219" s="27"/>
      <c r="E219" s="27"/>
      <c r="F219" s="28"/>
      <c r="G219" s="40"/>
      <c r="H219" s="30"/>
      <c r="I219" s="27"/>
      <c r="J219" s="104"/>
      <c r="K219" s="28"/>
      <c r="L219" s="28"/>
    </row>
    <row r="220" spans="1:12">
      <c r="A220" s="26"/>
      <c r="B220" s="27"/>
      <c r="C220" s="27"/>
      <c r="D220" s="27"/>
      <c r="E220" s="27"/>
      <c r="F220" s="28"/>
      <c r="G220" s="40"/>
      <c r="H220" s="30"/>
      <c r="I220" s="27"/>
      <c r="J220" s="104"/>
      <c r="K220" s="28"/>
      <c r="L220" s="28"/>
    </row>
    <row r="221" spans="1:12">
      <c r="A221" s="26"/>
      <c r="B221" s="27"/>
      <c r="C221" s="27"/>
      <c r="D221" s="27"/>
      <c r="E221" s="27"/>
      <c r="F221" s="28"/>
      <c r="G221" s="40"/>
      <c r="H221" s="30"/>
      <c r="I221" s="27"/>
      <c r="J221" s="104"/>
      <c r="K221" s="28"/>
      <c r="L221" s="28"/>
    </row>
    <row r="222" spans="1:12">
      <c r="A222" s="26"/>
      <c r="B222" s="27"/>
      <c r="C222" s="27"/>
      <c r="D222" s="27"/>
      <c r="E222" s="27"/>
      <c r="F222" s="28"/>
      <c r="G222" s="40"/>
      <c r="H222" s="30"/>
      <c r="I222" s="27"/>
      <c r="J222" s="104"/>
      <c r="K222" s="28"/>
      <c r="L222" s="28"/>
    </row>
    <row r="223" spans="1:12">
      <c r="A223" s="26"/>
      <c r="B223" s="27"/>
      <c r="C223" s="27"/>
      <c r="D223" s="27"/>
      <c r="E223" s="27"/>
      <c r="F223" s="28"/>
      <c r="G223" s="40"/>
      <c r="H223" s="30"/>
      <c r="I223" s="27"/>
      <c r="J223" s="104"/>
      <c r="K223" s="28"/>
      <c r="L223" s="28"/>
    </row>
    <row r="224" spans="1:12">
      <c r="A224" s="26"/>
      <c r="B224" s="27"/>
      <c r="C224" s="27"/>
      <c r="D224" s="27"/>
      <c r="E224" s="27"/>
      <c r="F224" s="28"/>
      <c r="G224" s="40"/>
      <c r="H224" s="30"/>
      <c r="I224" s="27"/>
      <c r="J224" s="104"/>
      <c r="K224" s="28"/>
      <c r="L224" s="28"/>
    </row>
    <row r="225" spans="1:12">
      <c r="A225" s="26"/>
      <c r="B225" s="27"/>
      <c r="C225" s="27"/>
      <c r="D225" s="27"/>
      <c r="E225" s="27"/>
      <c r="F225" s="28"/>
      <c r="G225" s="40"/>
      <c r="H225" s="30"/>
      <c r="I225" s="27"/>
      <c r="J225" s="104"/>
      <c r="K225" s="28"/>
      <c r="L225" s="28"/>
    </row>
    <row r="226" spans="1:12">
      <c r="A226" s="26"/>
      <c r="B226" s="27"/>
      <c r="C226" s="27"/>
      <c r="D226" s="27"/>
      <c r="E226" s="27"/>
      <c r="F226" s="28"/>
      <c r="G226" s="40"/>
      <c r="H226" s="30"/>
      <c r="I226" s="27"/>
      <c r="J226" s="104"/>
      <c r="K226" s="28"/>
      <c r="L226" s="28"/>
    </row>
    <row r="227" spans="1:12">
      <c r="A227" s="26"/>
      <c r="B227" s="27"/>
      <c r="C227" s="27"/>
      <c r="D227" s="27"/>
      <c r="E227" s="27"/>
      <c r="F227" s="28"/>
      <c r="G227" s="40"/>
      <c r="H227" s="30"/>
      <c r="I227" s="27"/>
      <c r="J227" s="104"/>
      <c r="K227" s="28"/>
      <c r="L227" s="28"/>
    </row>
    <row r="228" spans="1:12">
      <c r="A228" s="26"/>
      <c r="B228" s="27"/>
      <c r="C228" s="27"/>
      <c r="D228" s="27"/>
      <c r="E228" s="27"/>
      <c r="F228" s="28"/>
      <c r="G228" s="40"/>
      <c r="H228" s="30"/>
      <c r="I228" s="27"/>
      <c r="J228" s="104"/>
      <c r="K228" s="28"/>
      <c r="L228" s="28"/>
    </row>
    <row r="229" spans="1:12">
      <c r="A229" s="26"/>
      <c r="B229" s="27"/>
      <c r="C229" s="27"/>
      <c r="D229" s="27"/>
      <c r="E229" s="27"/>
      <c r="F229" s="28"/>
      <c r="G229" s="40"/>
      <c r="H229" s="30"/>
      <c r="I229" s="27"/>
      <c r="J229" s="104"/>
      <c r="K229" s="28"/>
      <c r="L229" s="28"/>
    </row>
    <row r="230" spans="1:12">
      <c r="A230" s="26"/>
      <c r="B230" s="27"/>
      <c r="C230" s="27"/>
      <c r="D230" s="27"/>
      <c r="E230" s="27"/>
      <c r="F230" s="28"/>
      <c r="G230" s="40"/>
      <c r="H230" s="30"/>
      <c r="I230" s="27"/>
      <c r="J230" s="104"/>
      <c r="K230" s="28"/>
      <c r="L230" s="28"/>
    </row>
    <row r="231" spans="1:12">
      <c r="A231" s="26"/>
      <c r="B231" s="27"/>
      <c r="C231" s="27"/>
      <c r="D231" s="27"/>
      <c r="E231" s="27"/>
      <c r="F231" s="28"/>
      <c r="G231" s="40"/>
      <c r="H231" s="30"/>
      <c r="I231" s="27"/>
      <c r="J231" s="104"/>
      <c r="K231" s="28"/>
      <c r="L231" s="28"/>
    </row>
    <row r="232" spans="1:12">
      <c r="A232" s="26"/>
      <c r="B232" s="27"/>
      <c r="C232" s="27"/>
      <c r="D232" s="27"/>
      <c r="E232" s="27"/>
      <c r="F232" s="28"/>
      <c r="G232" s="40"/>
      <c r="H232" s="30"/>
      <c r="I232" s="27"/>
      <c r="J232" s="104"/>
      <c r="K232" s="28"/>
      <c r="L232" s="28"/>
    </row>
    <row r="233" spans="1:12">
      <c r="A233" s="26"/>
      <c r="B233" s="27"/>
      <c r="C233" s="27"/>
      <c r="D233" s="27"/>
      <c r="E233" s="27"/>
      <c r="F233" s="28"/>
      <c r="G233" s="40"/>
      <c r="H233" s="30"/>
      <c r="I233" s="27"/>
      <c r="J233" s="104"/>
      <c r="K233" s="28"/>
      <c r="L233" s="28"/>
    </row>
    <row r="234" spans="1:12">
      <c r="A234" s="26"/>
      <c r="B234" s="27"/>
      <c r="C234" s="27"/>
      <c r="D234" s="27"/>
      <c r="E234" s="27"/>
      <c r="F234" s="28"/>
      <c r="G234" s="40"/>
      <c r="H234" s="30"/>
      <c r="I234" s="27"/>
      <c r="J234" s="104"/>
      <c r="K234" s="28"/>
      <c r="L234" s="28"/>
    </row>
    <row r="235" spans="1:12">
      <c r="A235" s="26"/>
      <c r="B235" s="27"/>
      <c r="C235" s="27"/>
      <c r="D235" s="27"/>
      <c r="E235" s="27"/>
      <c r="F235" s="28"/>
      <c r="G235" s="40"/>
      <c r="H235" s="30"/>
      <c r="I235" s="27"/>
      <c r="J235" s="104"/>
      <c r="K235" s="28"/>
      <c r="L235" s="28"/>
    </row>
    <row r="236" spans="1:12">
      <c r="A236" s="26"/>
      <c r="B236" s="27"/>
      <c r="C236" s="27"/>
      <c r="D236" s="27"/>
      <c r="E236" s="27"/>
      <c r="F236" s="28"/>
      <c r="G236" s="40"/>
      <c r="H236" s="30"/>
      <c r="I236" s="27"/>
      <c r="J236" s="104"/>
      <c r="K236" s="28"/>
      <c r="L236" s="28"/>
    </row>
    <row r="237" spans="1:12">
      <c r="A237" s="26"/>
      <c r="B237" s="27"/>
      <c r="C237" s="27"/>
      <c r="D237" s="27"/>
      <c r="E237" s="27"/>
      <c r="F237" s="28"/>
      <c r="G237" s="40"/>
      <c r="H237" s="30"/>
      <c r="I237" s="27"/>
      <c r="J237" s="104"/>
      <c r="K237" s="28"/>
      <c r="L237" s="28"/>
    </row>
    <row r="238" spans="1:12">
      <c r="A238" s="26"/>
      <c r="B238" s="27"/>
      <c r="C238" s="27"/>
      <c r="D238" s="27"/>
      <c r="E238" s="27"/>
      <c r="F238" s="28"/>
      <c r="G238" s="40"/>
      <c r="H238" s="30"/>
      <c r="I238" s="27"/>
      <c r="J238" s="104"/>
      <c r="K238" s="28"/>
      <c r="L238" s="28"/>
    </row>
    <row r="239" spans="1:12">
      <c r="A239" s="26"/>
      <c r="B239" s="27"/>
      <c r="C239" s="27"/>
      <c r="D239" s="27"/>
      <c r="E239" s="27"/>
      <c r="F239" s="28"/>
      <c r="G239" s="40"/>
      <c r="H239" s="30"/>
      <c r="I239" s="27"/>
      <c r="J239" s="104"/>
      <c r="K239" s="28"/>
      <c r="L239" s="28"/>
    </row>
    <row r="240" spans="1:12">
      <c r="A240" s="26"/>
      <c r="B240" s="27"/>
      <c r="C240" s="27"/>
      <c r="D240" s="27"/>
      <c r="E240" s="27"/>
      <c r="F240" s="28"/>
      <c r="G240" s="40"/>
      <c r="H240" s="30"/>
      <c r="I240" s="27"/>
      <c r="J240" s="104"/>
      <c r="K240" s="28"/>
      <c r="L240" s="28"/>
    </row>
    <row r="241" spans="1:12">
      <c r="A241" s="26"/>
      <c r="B241" s="27"/>
      <c r="C241" s="27"/>
      <c r="D241" s="27"/>
      <c r="E241" s="27"/>
      <c r="F241" s="28"/>
      <c r="G241" s="40"/>
      <c r="H241" s="30"/>
      <c r="I241" s="27"/>
      <c r="J241" s="104"/>
      <c r="K241" s="28"/>
      <c r="L241" s="28"/>
    </row>
    <row r="242" spans="1:12">
      <c r="A242" s="26"/>
      <c r="B242" s="27"/>
      <c r="C242" s="27"/>
      <c r="D242" s="27"/>
      <c r="E242" s="27"/>
      <c r="F242" s="28"/>
      <c r="G242" s="40"/>
      <c r="H242" s="30"/>
      <c r="I242" s="27"/>
      <c r="J242" s="104"/>
      <c r="K242" s="28"/>
      <c r="L242" s="28"/>
    </row>
    <row r="243" spans="1:12">
      <c r="A243" s="26"/>
      <c r="B243" s="27"/>
      <c r="C243" s="27"/>
      <c r="D243" s="27"/>
      <c r="E243" s="27"/>
      <c r="F243" s="28"/>
      <c r="G243" s="40"/>
      <c r="H243" s="30"/>
      <c r="I243" s="27"/>
      <c r="J243" s="104"/>
      <c r="K243" s="28"/>
      <c r="L243" s="28"/>
    </row>
    <row r="244" spans="1:12">
      <c r="A244" s="26"/>
      <c r="B244" s="27"/>
      <c r="C244" s="27"/>
      <c r="D244" s="27"/>
      <c r="E244" s="27"/>
      <c r="F244" s="28"/>
      <c r="G244" s="40"/>
      <c r="H244" s="30"/>
      <c r="I244" s="27"/>
      <c r="J244" s="104"/>
      <c r="K244" s="28"/>
      <c r="L244" s="28"/>
    </row>
    <row r="245" spans="1:12">
      <c r="A245" s="26"/>
      <c r="B245" s="27"/>
      <c r="C245" s="27"/>
      <c r="D245" s="27"/>
      <c r="E245" s="27"/>
      <c r="F245" s="28"/>
      <c r="G245" s="40"/>
      <c r="H245" s="30"/>
      <c r="I245" s="27"/>
      <c r="J245" s="104"/>
      <c r="K245" s="28"/>
      <c r="L245" s="28"/>
    </row>
    <row r="246" spans="1:12">
      <c r="A246" s="26"/>
      <c r="B246" s="27"/>
      <c r="C246" s="27"/>
      <c r="D246" s="27"/>
      <c r="E246" s="27"/>
      <c r="F246" s="28"/>
      <c r="G246" s="40"/>
      <c r="H246" s="30"/>
      <c r="I246" s="27"/>
      <c r="J246" s="104"/>
      <c r="K246" s="28"/>
      <c r="L246" s="28"/>
    </row>
    <row r="247" spans="1:12">
      <c r="A247" s="26"/>
      <c r="B247" s="27"/>
      <c r="C247" s="27"/>
      <c r="D247" s="27"/>
      <c r="E247" s="27"/>
      <c r="F247" s="28"/>
      <c r="G247" s="40"/>
      <c r="H247" s="30"/>
      <c r="I247" s="27"/>
      <c r="J247" s="104"/>
      <c r="K247" s="28"/>
      <c r="L247" s="28"/>
    </row>
    <row r="248" spans="1:12">
      <c r="A248" s="26"/>
      <c r="B248" s="27"/>
      <c r="C248" s="27"/>
      <c r="D248" s="27"/>
      <c r="E248" s="27"/>
      <c r="F248" s="28"/>
      <c r="G248" s="40"/>
      <c r="H248" s="30"/>
      <c r="I248" s="27"/>
      <c r="J248" s="104"/>
      <c r="K248" s="28"/>
      <c r="L248" s="28"/>
    </row>
    <row r="249" spans="1:12">
      <c r="A249" s="26"/>
      <c r="B249" s="27"/>
      <c r="C249" s="27"/>
      <c r="D249" s="27"/>
      <c r="E249" s="27"/>
      <c r="F249" s="28"/>
      <c r="G249" s="40"/>
      <c r="H249" s="30"/>
      <c r="I249" s="27"/>
      <c r="J249" s="104"/>
      <c r="K249" s="28"/>
      <c r="L249" s="28"/>
    </row>
    <row r="250" spans="1:12">
      <c r="A250" s="26"/>
      <c r="B250" s="27"/>
      <c r="C250" s="27"/>
      <c r="D250" s="27"/>
      <c r="E250" s="27"/>
      <c r="F250" s="28"/>
      <c r="G250" s="40"/>
      <c r="H250" s="30"/>
      <c r="I250" s="27"/>
      <c r="J250" s="104"/>
      <c r="K250" s="28"/>
      <c r="L250" s="28"/>
    </row>
    <row r="251" spans="1:12">
      <c r="A251" s="26"/>
      <c r="B251" s="27"/>
      <c r="C251" s="27"/>
      <c r="D251" s="27"/>
      <c r="E251" s="27"/>
      <c r="F251" s="28"/>
      <c r="G251" s="40"/>
      <c r="H251" s="30"/>
      <c r="I251" s="27"/>
      <c r="J251" s="104"/>
      <c r="K251" s="28"/>
      <c r="L251" s="28"/>
    </row>
    <row r="252" spans="1:12">
      <c r="A252" s="26"/>
      <c r="B252" s="27"/>
      <c r="C252" s="27"/>
      <c r="D252" s="27"/>
      <c r="E252" s="27"/>
      <c r="F252" s="28"/>
      <c r="G252" s="40"/>
      <c r="H252" s="30"/>
      <c r="I252" s="27"/>
      <c r="J252" s="104"/>
      <c r="K252" s="28"/>
      <c r="L252" s="28"/>
    </row>
    <row r="253" spans="1:12">
      <c r="A253" s="26"/>
      <c r="B253" s="27"/>
      <c r="C253" s="27"/>
      <c r="D253" s="27"/>
      <c r="E253" s="27"/>
      <c r="F253" s="28"/>
      <c r="G253" s="40"/>
      <c r="H253" s="30"/>
      <c r="I253" s="27"/>
      <c r="J253" s="104"/>
      <c r="K253" s="28"/>
      <c r="L253" s="28"/>
    </row>
    <row r="254" spans="1:12">
      <c r="A254" s="26"/>
      <c r="B254" s="27"/>
      <c r="C254" s="27"/>
      <c r="D254" s="27"/>
      <c r="E254" s="27"/>
      <c r="F254" s="28"/>
      <c r="G254" s="40"/>
      <c r="H254" s="30"/>
      <c r="I254" s="27"/>
      <c r="J254" s="104"/>
      <c r="K254" s="28"/>
      <c r="L254" s="28"/>
    </row>
    <row r="255" spans="1:12">
      <c r="A255" s="26"/>
      <c r="B255" s="27"/>
      <c r="C255" s="27"/>
      <c r="D255" s="27"/>
      <c r="E255" s="27"/>
      <c r="F255" s="28"/>
      <c r="G255" s="40"/>
      <c r="H255" s="30"/>
      <c r="I255" s="27"/>
      <c r="J255" s="104"/>
      <c r="K255" s="28"/>
      <c r="L255" s="28"/>
    </row>
    <row r="256" spans="1:12">
      <c r="A256" s="26"/>
      <c r="B256" s="27"/>
      <c r="C256" s="27"/>
      <c r="D256" s="27"/>
      <c r="E256" s="27"/>
      <c r="F256" s="28"/>
      <c r="G256" s="40"/>
      <c r="H256" s="30"/>
      <c r="I256" s="27"/>
      <c r="J256" s="104"/>
      <c r="K256" s="28"/>
      <c r="L256" s="28"/>
    </row>
    <row r="257" spans="1:12">
      <c r="A257" s="26"/>
      <c r="B257" s="27"/>
      <c r="C257" s="27"/>
      <c r="D257" s="27"/>
      <c r="E257" s="27"/>
      <c r="F257" s="28"/>
      <c r="G257" s="40"/>
      <c r="H257" s="30"/>
      <c r="I257" s="27"/>
      <c r="J257" s="104"/>
      <c r="K257" s="28"/>
      <c r="L257" s="28"/>
    </row>
    <row r="258" spans="1:12">
      <c r="A258" s="26"/>
      <c r="B258" s="27"/>
      <c r="C258" s="27"/>
      <c r="D258" s="27"/>
      <c r="E258" s="27"/>
      <c r="F258" s="28"/>
      <c r="G258" s="40"/>
      <c r="H258" s="30"/>
      <c r="I258" s="27"/>
      <c r="J258" s="104"/>
      <c r="K258" s="28"/>
      <c r="L258" s="28"/>
    </row>
    <row r="259" spans="1:12">
      <c r="A259" s="26"/>
      <c r="B259" s="27"/>
      <c r="C259" s="27"/>
      <c r="D259" s="27"/>
      <c r="E259" s="27"/>
      <c r="F259" s="28"/>
      <c r="G259" s="40"/>
      <c r="H259" s="30"/>
      <c r="I259" s="27"/>
      <c r="J259" s="104"/>
      <c r="K259" s="28"/>
      <c r="L259" s="28"/>
    </row>
    <row r="260" spans="1:12">
      <c r="A260" s="26"/>
      <c r="B260" s="27"/>
      <c r="C260" s="27"/>
      <c r="D260" s="27"/>
      <c r="E260" s="27"/>
      <c r="F260" s="28"/>
      <c r="G260" s="40"/>
      <c r="H260" s="30"/>
      <c r="I260" s="27"/>
      <c r="J260" s="104"/>
      <c r="K260" s="28"/>
      <c r="L260" s="28"/>
    </row>
    <row r="261" spans="1:12">
      <c r="A261" s="26"/>
      <c r="B261" s="27"/>
      <c r="C261" s="27"/>
      <c r="D261" s="27"/>
      <c r="E261" s="27"/>
      <c r="F261" s="28"/>
      <c r="G261" s="40"/>
      <c r="H261" s="30"/>
      <c r="I261" s="27"/>
      <c r="J261" s="104"/>
      <c r="K261" s="28"/>
      <c r="L261" s="28"/>
    </row>
    <row r="262" spans="1:12">
      <c r="A262" s="26"/>
      <c r="B262" s="27"/>
      <c r="C262" s="27"/>
      <c r="D262" s="27"/>
      <c r="E262" s="27"/>
      <c r="F262" s="28"/>
      <c r="G262" s="40"/>
      <c r="H262" s="30"/>
      <c r="I262" s="27"/>
      <c r="J262" s="104"/>
      <c r="K262" s="28"/>
      <c r="L262" s="28"/>
    </row>
    <row r="263" spans="1:12">
      <c r="A263" s="26"/>
      <c r="B263" s="27"/>
      <c r="C263" s="27"/>
      <c r="D263" s="27"/>
      <c r="E263" s="27"/>
      <c r="F263" s="28"/>
      <c r="G263" s="40"/>
      <c r="H263" s="30"/>
      <c r="I263" s="27"/>
      <c r="J263" s="104"/>
      <c r="K263" s="28"/>
      <c r="L263" s="28"/>
    </row>
    <row r="264" spans="1:12">
      <c r="A264" s="26"/>
      <c r="B264" s="27"/>
      <c r="C264" s="27"/>
      <c r="D264" s="27"/>
      <c r="E264" s="27"/>
      <c r="F264" s="28"/>
      <c r="G264" s="40"/>
      <c r="H264" s="30"/>
      <c r="I264" s="27"/>
      <c r="J264" s="104"/>
      <c r="K264" s="28"/>
      <c r="L264" s="28"/>
    </row>
    <row r="265" spans="1:12">
      <c r="A265" s="26"/>
      <c r="B265" s="27"/>
      <c r="C265" s="27"/>
      <c r="D265" s="27"/>
      <c r="E265" s="27"/>
      <c r="F265" s="28"/>
      <c r="G265" s="40"/>
      <c r="H265" s="30"/>
      <c r="I265" s="27"/>
      <c r="J265" s="104"/>
      <c r="K265" s="28"/>
      <c r="L265" s="28"/>
    </row>
    <row r="266" spans="1:12">
      <c r="A266" s="26"/>
      <c r="B266" s="27"/>
      <c r="C266" s="27"/>
      <c r="D266" s="27"/>
      <c r="E266" s="27"/>
      <c r="F266" s="28"/>
      <c r="G266" s="40"/>
      <c r="H266" s="30"/>
      <c r="I266" s="27"/>
      <c r="J266" s="104"/>
      <c r="K266" s="28"/>
      <c r="L266" s="28"/>
    </row>
    <row r="267" spans="1:12">
      <c r="A267" s="26"/>
      <c r="B267" s="27"/>
      <c r="C267" s="27"/>
      <c r="D267" s="27"/>
      <c r="E267" s="27"/>
      <c r="F267" s="28"/>
      <c r="G267" s="40"/>
      <c r="H267" s="30"/>
      <c r="I267" s="27"/>
      <c r="J267" s="104"/>
      <c r="K267" s="28"/>
      <c r="L267" s="28"/>
    </row>
    <row r="268" spans="1:12">
      <c r="A268" s="26"/>
      <c r="B268" s="27"/>
      <c r="C268" s="27"/>
      <c r="D268" s="27"/>
      <c r="E268" s="27"/>
      <c r="F268" s="28"/>
      <c r="G268" s="40"/>
      <c r="H268" s="30"/>
      <c r="I268" s="27"/>
      <c r="J268" s="104"/>
      <c r="K268" s="28"/>
      <c r="L268" s="28"/>
    </row>
    <row r="269" spans="1:12">
      <c r="A269" s="26"/>
      <c r="B269" s="27"/>
      <c r="C269" s="27"/>
      <c r="D269" s="27"/>
      <c r="E269" s="27"/>
      <c r="F269" s="28"/>
      <c r="G269" s="40"/>
      <c r="H269" s="30"/>
      <c r="I269" s="27"/>
      <c r="J269" s="104"/>
      <c r="K269" s="28"/>
      <c r="L269" s="28"/>
    </row>
    <row r="270" spans="1:12">
      <c r="A270" s="26"/>
      <c r="B270" s="27"/>
      <c r="C270" s="27"/>
      <c r="D270" s="27"/>
      <c r="E270" s="27"/>
      <c r="F270" s="28"/>
      <c r="G270" s="40"/>
      <c r="H270" s="30"/>
      <c r="I270" s="27"/>
      <c r="J270" s="104"/>
      <c r="K270" s="28"/>
      <c r="L270" s="28"/>
    </row>
    <row r="271" spans="1:12">
      <c r="A271" s="26"/>
      <c r="B271" s="27"/>
      <c r="C271" s="27"/>
      <c r="D271" s="27"/>
      <c r="E271" s="27"/>
      <c r="F271" s="28"/>
      <c r="G271" s="40"/>
      <c r="H271" s="30"/>
      <c r="I271" s="27"/>
      <c r="J271" s="104"/>
      <c r="K271" s="28"/>
      <c r="L271" s="28"/>
    </row>
    <row r="272" spans="1:12">
      <c r="A272" s="26"/>
      <c r="B272" s="27"/>
      <c r="C272" s="27"/>
      <c r="D272" s="27"/>
      <c r="E272" s="27"/>
      <c r="F272" s="28"/>
      <c r="G272" s="40"/>
      <c r="H272" s="30"/>
      <c r="I272" s="27"/>
      <c r="J272" s="104"/>
      <c r="K272" s="28"/>
      <c r="L272" s="28"/>
    </row>
    <row r="273" spans="1:12">
      <c r="A273" s="26"/>
      <c r="B273" s="27"/>
      <c r="C273" s="27"/>
      <c r="D273" s="27"/>
      <c r="E273" s="27"/>
      <c r="F273" s="28"/>
      <c r="G273" s="40"/>
      <c r="H273" s="30"/>
      <c r="I273" s="27"/>
      <c r="J273" s="104"/>
      <c r="K273" s="28"/>
      <c r="L273" s="28"/>
    </row>
    <row r="274" spans="1:12">
      <c r="A274" s="26"/>
      <c r="B274" s="27"/>
      <c r="C274" s="27"/>
      <c r="D274" s="27"/>
      <c r="E274" s="27"/>
      <c r="F274" s="28"/>
      <c r="G274" s="40"/>
      <c r="H274" s="30"/>
      <c r="I274" s="27"/>
      <c r="J274" s="104"/>
      <c r="K274" s="28"/>
      <c r="L274" s="28"/>
    </row>
    <row r="275" spans="1:12">
      <c r="A275" s="26"/>
      <c r="B275" s="27"/>
      <c r="C275" s="27"/>
      <c r="D275" s="27"/>
      <c r="E275" s="27"/>
      <c r="F275" s="28"/>
      <c r="G275" s="40"/>
      <c r="H275" s="30"/>
      <c r="I275" s="27"/>
      <c r="J275" s="104"/>
      <c r="K275" s="28"/>
      <c r="L275" s="28"/>
    </row>
    <row r="276" spans="1:12">
      <c r="A276" s="26"/>
      <c r="B276" s="27"/>
      <c r="C276" s="27"/>
      <c r="D276" s="27"/>
      <c r="E276" s="27"/>
      <c r="F276" s="28"/>
      <c r="G276" s="40"/>
      <c r="H276" s="30"/>
      <c r="I276" s="27"/>
      <c r="J276" s="104"/>
      <c r="K276" s="28"/>
      <c r="L276" s="28"/>
    </row>
    <row r="277" spans="1:12">
      <c r="A277" s="26"/>
      <c r="B277" s="27"/>
      <c r="C277" s="27"/>
      <c r="D277" s="27"/>
      <c r="E277" s="27"/>
      <c r="F277" s="28"/>
      <c r="G277" s="40"/>
      <c r="H277" s="30"/>
      <c r="I277" s="27"/>
      <c r="J277" s="104"/>
      <c r="K277" s="28"/>
      <c r="L277" s="28"/>
    </row>
    <row r="278" spans="1:12">
      <c r="A278" s="26"/>
      <c r="B278" s="27"/>
      <c r="C278" s="27"/>
      <c r="D278" s="27"/>
      <c r="E278" s="27"/>
      <c r="F278" s="28"/>
      <c r="G278" s="40"/>
      <c r="H278" s="30"/>
      <c r="I278" s="27"/>
      <c r="J278" s="104"/>
      <c r="K278" s="28"/>
      <c r="L278" s="28"/>
    </row>
    <row r="279" spans="1:12">
      <c r="A279" s="26"/>
      <c r="B279" s="27"/>
      <c r="C279" s="27"/>
      <c r="D279" s="27"/>
      <c r="E279" s="27"/>
      <c r="F279" s="28"/>
      <c r="G279" s="40"/>
      <c r="H279" s="30"/>
      <c r="I279" s="27"/>
      <c r="J279" s="104"/>
      <c r="K279" s="28"/>
      <c r="L279" s="28"/>
    </row>
    <row r="280" spans="1:12">
      <c r="A280" s="26"/>
      <c r="B280" s="27"/>
      <c r="C280" s="27"/>
      <c r="D280" s="27"/>
      <c r="E280" s="27"/>
      <c r="F280" s="28"/>
      <c r="G280" s="40"/>
      <c r="H280" s="30"/>
      <c r="I280" s="27"/>
      <c r="J280" s="104"/>
      <c r="K280" s="28"/>
      <c r="L280" s="28"/>
    </row>
    <row r="281" spans="1:12">
      <c r="A281" s="26"/>
      <c r="B281" s="27"/>
      <c r="C281" s="27"/>
      <c r="D281" s="27"/>
      <c r="E281" s="27"/>
      <c r="F281" s="28"/>
      <c r="G281" s="40"/>
      <c r="H281" s="30"/>
      <c r="I281" s="27"/>
      <c r="J281" s="104"/>
      <c r="K281" s="28"/>
      <c r="L281" s="28"/>
    </row>
    <row r="282" spans="1:12">
      <c r="A282" s="26"/>
      <c r="B282" s="27"/>
      <c r="C282" s="27"/>
      <c r="D282" s="27"/>
      <c r="E282" s="27"/>
      <c r="F282" s="28"/>
      <c r="G282" s="40"/>
      <c r="H282" s="30"/>
      <c r="I282" s="27"/>
      <c r="J282" s="104"/>
      <c r="K282" s="28"/>
      <c r="L282" s="28"/>
    </row>
    <row r="283" spans="1:12">
      <c r="A283" s="26"/>
      <c r="B283" s="27"/>
      <c r="C283" s="27"/>
      <c r="D283" s="27"/>
      <c r="E283" s="27"/>
      <c r="F283" s="28"/>
      <c r="G283" s="40"/>
      <c r="H283" s="30"/>
      <c r="I283" s="27"/>
      <c r="J283" s="104"/>
      <c r="K283" s="28"/>
      <c r="L283" s="28"/>
    </row>
    <row r="284" spans="1:12">
      <c r="A284" s="26"/>
      <c r="B284" s="27"/>
      <c r="C284" s="27"/>
      <c r="D284" s="27"/>
      <c r="E284" s="27"/>
      <c r="F284" s="28"/>
      <c r="G284" s="40"/>
      <c r="H284" s="30"/>
      <c r="I284" s="27"/>
      <c r="J284" s="104"/>
      <c r="K284" s="28"/>
      <c r="L284" s="28"/>
    </row>
    <row r="285" spans="1:12">
      <c r="A285" s="26"/>
      <c r="B285" s="27"/>
      <c r="C285" s="27"/>
      <c r="D285" s="27"/>
      <c r="E285" s="27"/>
      <c r="F285" s="28"/>
      <c r="G285" s="40"/>
      <c r="H285" s="30"/>
      <c r="I285" s="27"/>
      <c r="J285" s="104"/>
      <c r="K285" s="28"/>
      <c r="L285" s="28"/>
    </row>
    <row r="286" spans="1:12">
      <c r="A286" s="26"/>
      <c r="B286" s="27"/>
      <c r="C286" s="27"/>
      <c r="D286" s="27"/>
      <c r="E286" s="27"/>
      <c r="F286" s="28"/>
      <c r="G286" s="40"/>
      <c r="H286" s="30"/>
      <c r="I286" s="27"/>
      <c r="J286" s="104"/>
    </row>
    <row r="287" spans="1:12">
      <c r="A287" s="26"/>
      <c r="B287" s="13"/>
      <c r="C287" s="13"/>
      <c r="D287" s="13"/>
      <c r="E287" s="13"/>
      <c r="G287" s="13"/>
      <c r="H287" s="13"/>
      <c r="J287" s="104"/>
    </row>
    <row r="288" spans="1:12">
      <c r="A288" s="26"/>
      <c r="B288" s="13"/>
      <c r="C288" s="13"/>
      <c r="D288" s="13"/>
      <c r="E288" s="13"/>
      <c r="G288" s="13"/>
      <c r="H288" s="13"/>
    </row>
    <row r="289" spans="1:1">
      <c r="A289" s="26"/>
    </row>
  </sheetData>
  <autoFilter ref="A6:L149" xr:uid="{00000000-0009-0000-0000-000002000000}"/>
  <dataConsolidate/>
  <mergeCells count="107">
    <mergeCell ref="A42:A43"/>
    <mergeCell ref="B42:B43"/>
    <mergeCell ref="C42:C43"/>
    <mergeCell ref="D42:D43"/>
    <mergeCell ref="E42:E43"/>
    <mergeCell ref="F42:F43"/>
    <mergeCell ref="F121:F123"/>
    <mergeCell ref="E121:E123"/>
    <mergeCell ref="D121:D123"/>
    <mergeCell ref="C121:C123"/>
    <mergeCell ref="B121:B123"/>
    <mergeCell ref="A121:A123"/>
    <mergeCell ref="A59:A61"/>
    <mergeCell ref="F59:F61"/>
    <mergeCell ref="E59:E61"/>
    <mergeCell ref="D59:D61"/>
    <mergeCell ref="C59:C61"/>
    <mergeCell ref="B59:B61"/>
    <mergeCell ref="A71:A72"/>
    <mergeCell ref="F71:F72"/>
    <mergeCell ref="E71:E72"/>
    <mergeCell ref="D71:D72"/>
    <mergeCell ref="C71:C72"/>
    <mergeCell ref="B71:B72"/>
    <mergeCell ref="B67:B70"/>
    <mergeCell ref="A67:A70"/>
    <mergeCell ref="E83:E84"/>
    <mergeCell ref="D83:D84"/>
    <mergeCell ref="C83:C84"/>
    <mergeCell ref="B83:B84"/>
    <mergeCell ref="F124:F126"/>
    <mergeCell ref="E124:E126"/>
    <mergeCell ref="C124:C126"/>
    <mergeCell ref="B124:B126"/>
    <mergeCell ref="A124:A126"/>
    <mergeCell ref="A86:A89"/>
    <mergeCell ref="F86:F89"/>
    <mergeCell ref="E86:E89"/>
    <mergeCell ref="D86:D89"/>
    <mergeCell ref="C86:C89"/>
    <mergeCell ref="B86:B89"/>
    <mergeCell ref="D100:D103"/>
    <mergeCell ref="C100:C103"/>
    <mergeCell ref="B100:B103"/>
    <mergeCell ref="B98:B99"/>
    <mergeCell ref="A98:A99"/>
    <mergeCell ref="C98:C99"/>
    <mergeCell ref="E98:E99"/>
    <mergeCell ref="B113:B116"/>
    <mergeCell ref="A100:A103"/>
    <mergeCell ref="F100:F103"/>
    <mergeCell ref="E100:E103"/>
    <mergeCell ref="F98:F99"/>
    <mergeCell ref="A113:A116"/>
    <mergeCell ref="F113:F116"/>
    <mergeCell ref="E113:E116"/>
    <mergeCell ref="D113:D116"/>
    <mergeCell ref="C113:C116"/>
    <mergeCell ref="D98:D99"/>
    <mergeCell ref="A83:A84"/>
    <mergeCell ref="F83:F84"/>
    <mergeCell ref="A8:A10"/>
    <mergeCell ref="A11:A12"/>
    <mergeCell ref="F8:F10"/>
    <mergeCell ref="F11:F12"/>
    <mergeCell ref="E8:E10"/>
    <mergeCell ref="E11:E12"/>
    <mergeCell ref="D8:D10"/>
    <mergeCell ref="D11:D12"/>
    <mergeCell ref="C8:C10"/>
    <mergeCell ref="C11:C12"/>
    <mergeCell ref="B8:B10"/>
    <mergeCell ref="B11:B12"/>
    <mergeCell ref="A62:A65"/>
    <mergeCell ref="F62:F65"/>
    <mergeCell ref="E62:E65"/>
    <mergeCell ref="D62:D65"/>
    <mergeCell ref="C62:C65"/>
    <mergeCell ref="B62:B65"/>
    <mergeCell ref="F67:F70"/>
    <mergeCell ref="E67:E70"/>
    <mergeCell ref="D67:D70"/>
    <mergeCell ref="C67:C70"/>
    <mergeCell ref="A52:A53"/>
    <mergeCell ref="B52:B53"/>
    <mergeCell ref="C52:C53"/>
    <mergeCell ref="D52:D53"/>
    <mergeCell ref="E52:E53"/>
    <mergeCell ref="F52:F53"/>
    <mergeCell ref="A16:A17"/>
    <mergeCell ref="B16:B17"/>
    <mergeCell ref="C16:C17"/>
    <mergeCell ref="D16:D17"/>
    <mergeCell ref="E16:E17"/>
    <mergeCell ref="F16:F17"/>
    <mergeCell ref="F29:F30"/>
    <mergeCell ref="E29:E30"/>
    <mergeCell ref="A29:A30"/>
    <mergeCell ref="B29:B30"/>
    <mergeCell ref="C29:C30"/>
    <mergeCell ref="D29:D30"/>
    <mergeCell ref="F33:F34"/>
    <mergeCell ref="E33:E34"/>
    <mergeCell ref="D33:D34"/>
    <mergeCell ref="C33:C34"/>
    <mergeCell ref="B33:B34"/>
    <mergeCell ref="A33:A34"/>
  </mergeCells>
  <phoneticPr fontId="98" type="noConversion"/>
  <pageMargins left="0.2" right="0.2" top="0.5" bottom="0.5" header="0.3" footer="0.3"/>
  <pageSetup scale="91" fitToHeight="0" orientation="landscape" r:id="rId1"/>
  <legacy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L106"/>
  <sheetViews>
    <sheetView workbookViewId="0">
      <pane ySplit="5" topLeftCell="A6" activePane="bottomLeft" state="frozen"/>
      <selection activeCell="D3" sqref="D3"/>
      <selection pane="bottomLeft" activeCell="I7" sqref="I7"/>
    </sheetView>
  </sheetViews>
  <sheetFormatPr defaultColWidth="9.109375" defaultRowHeight="13.8"/>
  <cols>
    <col min="1" max="1" width="4.5546875" style="12" customWidth="1"/>
    <col min="2" max="2" width="9.88671875" style="12" bestFit="1" customWidth="1"/>
    <col min="3" max="3" width="18.6640625" style="12" bestFit="1" customWidth="1"/>
    <col min="4" max="5" width="11.44140625" style="12" customWidth="1"/>
    <col min="6" max="6" width="24.5546875" style="13" bestFit="1" customWidth="1"/>
    <col min="7" max="7" width="12.44140625" style="13" bestFit="1" customWidth="1"/>
    <col min="8" max="8" width="50.33203125" style="13" customWidth="1"/>
    <col min="9" max="9" width="20.5546875" style="13" customWidth="1"/>
    <col min="10" max="16384" width="9.109375" style="13"/>
  </cols>
  <sheetData>
    <row r="1" spans="1:9">
      <c r="A1" s="11" t="s">
        <v>7</v>
      </c>
      <c r="B1" s="11"/>
      <c r="G1" s="101" t="s">
        <v>72</v>
      </c>
      <c r="H1" s="132" t="s">
        <v>73</v>
      </c>
    </row>
    <row r="2" spans="1:9" ht="14.4" thickBot="1">
      <c r="A2" s="11"/>
      <c r="B2" s="11"/>
    </row>
    <row r="3" spans="1:9" ht="14.4" thickBot="1">
      <c r="A3" s="11"/>
      <c r="B3" s="11"/>
      <c r="F3" s="17" t="s">
        <v>132</v>
      </c>
      <c r="G3" s="20">
        <f>SUM(G6:G56)</f>
        <v>520</v>
      </c>
    </row>
    <row r="5" spans="1:9" s="25" customFormat="1">
      <c r="A5" s="21" t="s">
        <v>5</v>
      </c>
      <c r="B5" s="21" t="s">
        <v>38</v>
      </c>
      <c r="C5" s="21" t="s">
        <v>0</v>
      </c>
      <c r="D5" s="21" t="s">
        <v>8</v>
      </c>
      <c r="E5" s="21" t="s">
        <v>6</v>
      </c>
      <c r="F5" s="22" t="s">
        <v>1</v>
      </c>
      <c r="G5" s="22" t="s">
        <v>3</v>
      </c>
      <c r="H5" s="22" t="s">
        <v>2</v>
      </c>
      <c r="I5" s="22" t="s">
        <v>4</v>
      </c>
    </row>
    <row r="6" spans="1:9">
      <c r="A6" s="12">
        <v>1</v>
      </c>
      <c r="B6" s="88">
        <v>43916</v>
      </c>
      <c r="C6" s="98" t="s">
        <v>264</v>
      </c>
      <c r="D6" s="98" t="s">
        <v>265</v>
      </c>
      <c r="E6" s="98" t="s">
        <v>266</v>
      </c>
      <c r="F6" s="106" t="s">
        <v>263</v>
      </c>
      <c r="G6" s="40">
        <v>520</v>
      </c>
      <c r="H6" s="135" t="s">
        <v>267</v>
      </c>
      <c r="I6" s="39"/>
    </row>
    <row r="7" spans="1:9">
      <c r="A7" s="12">
        <v>2</v>
      </c>
      <c r="B7" s="88"/>
      <c r="C7" s="145"/>
      <c r="D7" s="145"/>
      <c r="E7" s="145"/>
      <c r="F7" s="142"/>
      <c r="G7" s="97"/>
      <c r="H7" s="143"/>
      <c r="I7" s="142"/>
    </row>
    <row r="8" spans="1:9">
      <c r="A8" s="12">
        <v>3</v>
      </c>
      <c r="B8" s="89"/>
      <c r="C8" s="98"/>
      <c r="D8" s="98"/>
      <c r="E8" s="104"/>
      <c r="F8" s="96"/>
      <c r="G8" s="108"/>
      <c r="H8" s="135"/>
      <c r="I8" s="28"/>
    </row>
    <row r="9" spans="1:9">
      <c r="A9" s="12">
        <v>4</v>
      </c>
      <c r="B9" s="86"/>
      <c r="C9" s="27"/>
      <c r="D9" s="51"/>
      <c r="E9" s="27"/>
      <c r="F9" s="28"/>
      <c r="G9" s="108"/>
      <c r="H9" s="30"/>
      <c r="I9" s="27"/>
    </row>
    <row r="10" spans="1:9">
      <c r="A10" s="12">
        <v>5</v>
      </c>
      <c r="B10" s="86"/>
      <c r="C10" s="141"/>
      <c r="D10" s="171"/>
      <c r="E10" s="170"/>
      <c r="F10" s="144"/>
      <c r="G10" s="108"/>
      <c r="H10" s="143"/>
      <c r="I10" s="28"/>
    </row>
    <row r="11" spans="1:9">
      <c r="A11" s="12">
        <v>6</v>
      </c>
      <c r="B11" s="172"/>
      <c r="C11" s="170"/>
      <c r="D11" s="171"/>
      <c r="E11" s="141"/>
      <c r="F11" s="142"/>
      <c r="G11" s="108"/>
      <c r="H11" s="30"/>
      <c r="I11" s="28"/>
    </row>
    <row r="12" spans="1:9" s="101" customFormat="1">
      <c r="A12" s="100">
        <v>7</v>
      </c>
      <c r="B12" s="204"/>
      <c r="C12" s="202"/>
      <c r="D12" s="203"/>
      <c r="E12" s="202"/>
      <c r="F12" s="144"/>
      <c r="G12" s="108"/>
      <c r="H12" s="143"/>
      <c r="I12" s="142"/>
    </row>
    <row r="13" spans="1:9">
      <c r="A13" s="100">
        <v>8</v>
      </c>
      <c r="B13" s="148"/>
      <c r="C13" s="141"/>
      <c r="D13" s="145"/>
      <c r="E13" s="141"/>
      <c r="F13" s="142"/>
      <c r="G13" s="108"/>
      <c r="H13" s="143"/>
      <c r="I13" s="28"/>
    </row>
    <row r="14" spans="1:9">
      <c r="A14" s="100">
        <v>9</v>
      </c>
      <c r="B14" s="148"/>
      <c r="C14" s="141"/>
      <c r="D14" s="145"/>
      <c r="E14" s="141"/>
      <c r="F14" s="143"/>
      <c r="G14" s="108"/>
      <c r="H14" s="143"/>
      <c r="I14" s="28"/>
    </row>
    <row r="15" spans="1:9">
      <c r="A15" s="100">
        <v>10</v>
      </c>
      <c r="B15" s="148"/>
      <c r="C15" s="145"/>
      <c r="D15" s="177"/>
      <c r="E15" s="145"/>
      <c r="F15" s="144"/>
      <c r="G15" s="97"/>
      <c r="H15" s="144"/>
      <c r="I15" s="28"/>
    </row>
    <row r="16" spans="1:9">
      <c r="A16" s="100">
        <v>11</v>
      </c>
      <c r="B16" s="148"/>
      <c r="C16" s="145"/>
      <c r="D16" s="178"/>
      <c r="E16" s="145"/>
      <c r="F16" s="144"/>
      <c r="G16" s="97"/>
      <c r="H16" s="144"/>
    </row>
    <row r="17" spans="1:12">
      <c r="A17" s="100">
        <v>12</v>
      </c>
      <c r="B17" s="180"/>
      <c r="C17" s="141"/>
      <c r="D17" s="178"/>
      <c r="E17" s="179"/>
      <c r="F17" s="142"/>
      <c r="G17" s="108"/>
      <c r="H17" s="143"/>
    </row>
    <row r="18" spans="1:12">
      <c r="A18" s="100">
        <v>13</v>
      </c>
      <c r="B18" s="148"/>
      <c r="C18" s="141"/>
      <c r="D18" s="145"/>
      <c r="E18" s="141"/>
      <c r="F18" s="142"/>
      <c r="G18" s="108"/>
      <c r="H18" s="143"/>
      <c r="I18" s="101"/>
      <c r="J18" s="101"/>
      <c r="K18" s="101"/>
    </row>
    <row r="19" spans="1:12" s="101" customFormat="1">
      <c r="A19" s="100">
        <v>14</v>
      </c>
      <c r="B19" s="86"/>
      <c r="C19" s="141"/>
      <c r="D19" s="141"/>
      <c r="E19" s="141"/>
      <c r="F19" s="142"/>
      <c r="G19" s="108"/>
      <c r="H19" s="143"/>
      <c r="L19" s="102"/>
    </row>
    <row r="20" spans="1:12" s="38" customFormat="1">
      <c r="A20" s="100">
        <v>15</v>
      </c>
      <c r="B20" s="68"/>
      <c r="C20" s="141"/>
      <c r="D20" s="100"/>
      <c r="E20" s="141"/>
      <c r="F20" s="142"/>
      <c r="G20" s="108"/>
      <c r="H20" s="143"/>
      <c r="I20" s="101"/>
      <c r="J20" s="101"/>
      <c r="K20" s="101"/>
    </row>
    <row r="21" spans="1:12">
      <c r="A21" s="100">
        <v>16</v>
      </c>
      <c r="B21" s="148"/>
      <c r="C21" s="141"/>
      <c r="E21" s="145"/>
      <c r="F21" s="144"/>
      <c r="G21" s="108"/>
      <c r="H21" s="29"/>
    </row>
    <row r="22" spans="1:12">
      <c r="A22" s="100">
        <v>17</v>
      </c>
      <c r="B22" s="68"/>
      <c r="C22" s="104"/>
      <c r="D22" s="126"/>
      <c r="E22" s="100"/>
      <c r="F22" s="101"/>
      <c r="G22" s="108"/>
      <c r="H22" s="14"/>
    </row>
    <row r="23" spans="1:12">
      <c r="A23" s="100">
        <v>18</v>
      </c>
      <c r="B23" s="52"/>
      <c r="G23" s="108"/>
    </row>
    <row r="24" spans="1:12">
      <c r="A24" s="100">
        <v>19</v>
      </c>
      <c r="B24" s="52"/>
      <c r="G24" s="108"/>
    </row>
    <row r="25" spans="1:12">
      <c r="A25" s="100">
        <v>20</v>
      </c>
      <c r="B25" s="26"/>
      <c r="G25" s="108"/>
    </row>
    <row r="26" spans="1:12">
      <c r="A26" s="100">
        <v>21</v>
      </c>
      <c r="B26" s="26"/>
      <c r="G26" s="108"/>
    </row>
    <row r="27" spans="1:12">
      <c r="A27" s="100">
        <v>22</v>
      </c>
      <c r="B27" s="26"/>
      <c r="G27" s="108"/>
    </row>
    <row r="28" spans="1:12">
      <c r="A28" s="100">
        <v>23</v>
      </c>
      <c r="B28" s="26"/>
      <c r="G28" s="108"/>
    </row>
    <row r="29" spans="1:12">
      <c r="A29" s="100">
        <v>24</v>
      </c>
      <c r="B29" s="26"/>
      <c r="G29" s="53"/>
    </row>
    <row r="30" spans="1:12">
      <c r="A30" s="100">
        <v>25</v>
      </c>
      <c r="B30" s="26"/>
      <c r="G30" s="53"/>
    </row>
    <row r="31" spans="1:12">
      <c r="A31" s="100">
        <v>26</v>
      </c>
      <c r="B31" s="26"/>
      <c r="G31" s="53"/>
    </row>
    <row r="32" spans="1:12">
      <c r="A32" s="100">
        <v>27</v>
      </c>
      <c r="B32" s="26"/>
      <c r="G32" s="53"/>
    </row>
    <row r="33" spans="1:7">
      <c r="A33" s="100">
        <v>28</v>
      </c>
      <c r="B33" s="26"/>
      <c r="G33" s="53"/>
    </row>
    <row r="34" spans="1:7">
      <c r="A34" s="100">
        <v>29</v>
      </c>
      <c r="B34" s="26"/>
    </row>
    <row r="35" spans="1:7">
      <c r="A35" s="100">
        <v>30</v>
      </c>
      <c r="B35" s="26"/>
    </row>
    <row r="36" spans="1:7">
      <c r="A36" s="100">
        <v>31</v>
      </c>
      <c r="B36" s="26"/>
    </row>
    <row r="37" spans="1:7">
      <c r="A37" s="100">
        <v>32</v>
      </c>
      <c r="B37" s="26"/>
    </row>
    <row r="38" spans="1:7">
      <c r="A38" s="100">
        <v>33</v>
      </c>
      <c r="B38" s="26"/>
    </row>
    <row r="39" spans="1:7">
      <c r="A39" s="100">
        <v>34</v>
      </c>
      <c r="B39" s="26"/>
    </row>
    <row r="40" spans="1:7">
      <c r="A40" s="100">
        <v>35</v>
      </c>
      <c r="B40" s="26"/>
    </row>
    <row r="41" spans="1:7">
      <c r="A41" s="100">
        <v>36</v>
      </c>
      <c r="B41" s="26"/>
    </row>
    <row r="42" spans="1:7">
      <c r="A42" s="100">
        <v>37</v>
      </c>
      <c r="B42" s="26"/>
    </row>
    <row r="43" spans="1:7">
      <c r="A43" s="100">
        <v>38</v>
      </c>
      <c r="B43" s="26"/>
    </row>
    <row r="44" spans="1:7">
      <c r="A44" s="100">
        <v>39</v>
      </c>
      <c r="B44" s="26"/>
    </row>
    <row r="45" spans="1:7">
      <c r="A45" s="100">
        <v>40</v>
      </c>
      <c r="B45" s="26"/>
    </row>
    <row r="46" spans="1:7">
      <c r="A46" s="100">
        <v>41</v>
      </c>
      <c r="B46" s="26"/>
    </row>
    <row r="47" spans="1:7">
      <c r="A47" s="100">
        <v>42</v>
      </c>
      <c r="B47" s="26"/>
    </row>
    <row r="48" spans="1:7">
      <c r="A48" s="100">
        <v>43</v>
      </c>
      <c r="B48" s="26"/>
    </row>
    <row r="49" spans="1:2">
      <c r="A49" s="100">
        <v>44</v>
      </c>
      <c r="B49" s="26"/>
    </row>
    <row r="50" spans="1:2">
      <c r="A50" s="100">
        <v>45</v>
      </c>
      <c r="B50" s="26"/>
    </row>
    <row r="51" spans="1:2">
      <c r="A51" s="100">
        <v>46</v>
      </c>
      <c r="B51" s="26"/>
    </row>
    <row r="52" spans="1:2">
      <c r="A52" s="100">
        <v>47</v>
      </c>
      <c r="B52" s="26"/>
    </row>
    <row r="53" spans="1:2">
      <c r="A53" s="100">
        <v>48</v>
      </c>
      <c r="B53" s="26"/>
    </row>
    <row r="54" spans="1:2">
      <c r="A54" s="100">
        <v>49</v>
      </c>
      <c r="B54" s="26"/>
    </row>
    <row r="55" spans="1:2">
      <c r="A55" s="100">
        <v>50</v>
      </c>
      <c r="B55" s="26"/>
    </row>
    <row r="56" spans="1:2">
      <c r="A56" s="100">
        <v>51</v>
      </c>
      <c r="B56" s="27"/>
    </row>
    <row r="57" spans="1:2">
      <c r="B57" s="27"/>
    </row>
    <row r="58" spans="1:2">
      <c r="B58" s="27"/>
    </row>
    <row r="59" spans="1:2">
      <c r="B59" s="27"/>
    </row>
    <row r="60" spans="1:2">
      <c r="B60" s="27"/>
    </row>
    <row r="61" spans="1:2">
      <c r="B61" s="27"/>
    </row>
    <row r="62" spans="1:2">
      <c r="B62" s="27"/>
    </row>
    <row r="63" spans="1:2">
      <c r="B63" s="27"/>
    </row>
    <row r="64" spans="1:2">
      <c r="B64" s="27"/>
    </row>
    <row r="65" spans="2:2">
      <c r="B65" s="27"/>
    </row>
    <row r="66" spans="2:2">
      <c r="B66" s="27"/>
    </row>
    <row r="67" spans="2:2">
      <c r="B67" s="27"/>
    </row>
    <row r="68" spans="2:2">
      <c r="B68" s="27"/>
    </row>
    <row r="69" spans="2:2">
      <c r="B69" s="27"/>
    </row>
    <row r="70" spans="2:2">
      <c r="B70" s="27"/>
    </row>
    <row r="71" spans="2:2">
      <c r="B71" s="27"/>
    </row>
    <row r="72" spans="2:2">
      <c r="B72" s="27"/>
    </row>
    <row r="73" spans="2:2">
      <c r="B73" s="27"/>
    </row>
    <row r="74" spans="2:2">
      <c r="B74" s="27"/>
    </row>
    <row r="75" spans="2:2">
      <c r="B75" s="27"/>
    </row>
    <row r="76" spans="2:2">
      <c r="B76" s="27"/>
    </row>
    <row r="77" spans="2:2">
      <c r="B77" s="27"/>
    </row>
    <row r="78" spans="2:2">
      <c r="B78" s="27"/>
    </row>
    <row r="79" spans="2:2">
      <c r="B79" s="27"/>
    </row>
    <row r="80" spans="2:2">
      <c r="B80" s="27"/>
    </row>
    <row r="81" spans="2:2">
      <c r="B81" s="27"/>
    </row>
    <row r="82" spans="2:2">
      <c r="B82" s="27"/>
    </row>
    <row r="83" spans="2:2">
      <c r="B83" s="27"/>
    </row>
    <row r="84" spans="2:2">
      <c r="B84" s="26"/>
    </row>
    <row r="85" spans="2:2">
      <c r="B85" s="26"/>
    </row>
    <row r="86" spans="2:2">
      <c r="B86" s="26"/>
    </row>
    <row r="87" spans="2:2">
      <c r="B87" s="26"/>
    </row>
    <row r="88" spans="2:2">
      <c r="B88" s="26"/>
    </row>
    <row r="89" spans="2:2">
      <c r="B89" s="26"/>
    </row>
    <row r="90" spans="2:2">
      <c r="B90" s="26"/>
    </row>
    <row r="91" spans="2:2">
      <c r="B91" s="26"/>
    </row>
    <row r="92" spans="2:2">
      <c r="B92" s="26"/>
    </row>
    <row r="93" spans="2:2">
      <c r="B93" s="26"/>
    </row>
    <row r="94" spans="2:2">
      <c r="B94" s="26"/>
    </row>
    <row r="95" spans="2:2">
      <c r="B95" s="26"/>
    </row>
    <row r="96" spans="2:2">
      <c r="B96" s="26"/>
    </row>
    <row r="97" spans="2:2">
      <c r="B97" s="26"/>
    </row>
    <row r="98" spans="2:2">
      <c r="B98" s="26"/>
    </row>
    <row r="99" spans="2:2">
      <c r="B99" s="26"/>
    </row>
    <row r="100" spans="2:2">
      <c r="B100" s="26"/>
    </row>
    <row r="101" spans="2:2">
      <c r="B101" s="26"/>
    </row>
    <row r="102" spans="2:2">
      <c r="B102" s="26"/>
    </row>
    <row r="103" spans="2:2">
      <c r="B103" s="26"/>
    </row>
    <row r="104" spans="2:2">
      <c r="B104" s="26"/>
    </row>
    <row r="105" spans="2:2">
      <c r="B105" s="26"/>
    </row>
    <row r="106" spans="2:2">
      <c r="B106" s="26"/>
    </row>
  </sheetData>
  <autoFilter ref="A5:L56" xr:uid="{00000000-0009-0000-0000-000003000000}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L105"/>
  <sheetViews>
    <sheetView workbookViewId="0">
      <pane ySplit="5" topLeftCell="A6" activePane="bottomLeft" state="frozen"/>
      <selection activeCell="D3" sqref="D3"/>
      <selection pane="bottomLeft" activeCell="H17" sqref="H17"/>
    </sheetView>
  </sheetViews>
  <sheetFormatPr defaultColWidth="9.109375" defaultRowHeight="13.8"/>
  <cols>
    <col min="1" max="1" width="4.5546875" style="100" customWidth="1"/>
    <col min="2" max="2" width="9.88671875" style="100" bestFit="1" customWidth="1"/>
    <col min="3" max="3" width="10.44140625" style="100" customWidth="1"/>
    <col min="4" max="5" width="11.44140625" style="100" customWidth="1"/>
    <col min="6" max="6" width="20.5546875" style="101" bestFit="1" customWidth="1"/>
    <col min="7" max="7" width="15.5546875" style="101" customWidth="1"/>
    <col min="8" max="8" width="51.6640625" style="101" customWidth="1"/>
    <col min="9" max="9" width="20.5546875" style="101" customWidth="1"/>
    <col min="10" max="16384" width="9.109375" style="101"/>
  </cols>
  <sheetData>
    <row r="1" spans="1:9">
      <c r="A1" s="11" t="s">
        <v>76</v>
      </c>
      <c r="B1" s="11"/>
      <c r="G1" s="101" t="s">
        <v>72</v>
      </c>
      <c r="H1" s="132" t="s">
        <v>73</v>
      </c>
    </row>
    <row r="2" spans="1:9" ht="14.4" thickBot="1">
      <c r="A2" s="11"/>
      <c r="B2" s="11"/>
      <c r="G2" s="101" t="s">
        <v>87</v>
      </c>
    </row>
    <row r="3" spans="1:9" ht="14.4" thickBot="1">
      <c r="A3" s="11"/>
      <c r="B3" s="11"/>
      <c r="F3" s="17" t="s">
        <v>132</v>
      </c>
      <c r="G3" s="20">
        <f>SUM(G6:G55)</f>
        <v>0</v>
      </c>
    </row>
    <row r="5" spans="1:9" s="25" customFormat="1">
      <c r="A5" s="21" t="s">
        <v>5</v>
      </c>
      <c r="B5" s="21" t="s">
        <v>38</v>
      </c>
      <c r="C5" s="21" t="s">
        <v>0</v>
      </c>
      <c r="D5" s="21" t="s">
        <v>8</v>
      </c>
      <c r="E5" s="21" t="s">
        <v>6</v>
      </c>
      <c r="F5" s="22" t="s">
        <v>1</v>
      </c>
      <c r="G5" s="22" t="s">
        <v>39</v>
      </c>
      <c r="H5" s="22" t="s">
        <v>2</v>
      </c>
      <c r="I5" s="22" t="s">
        <v>4</v>
      </c>
    </row>
    <row r="6" spans="1:9">
      <c r="A6" s="100">
        <v>1</v>
      </c>
      <c r="B6" s="88"/>
      <c r="C6" s="98"/>
      <c r="D6" s="98"/>
      <c r="E6" s="98"/>
      <c r="F6" s="106"/>
      <c r="G6" s="97"/>
      <c r="H6" s="135"/>
      <c r="I6" s="106"/>
    </row>
    <row r="7" spans="1:9">
      <c r="A7" s="100">
        <v>2</v>
      </c>
      <c r="B7" s="88"/>
      <c r="C7" s="98"/>
      <c r="D7" s="98"/>
      <c r="E7" s="98"/>
      <c r="F7" s="96"/>
      <c r="G7" s="97"/>
      <c r="H7" s="135"/>
      <c r="I7" s="96"/>
    </row>
    <row r="8" spans="1:9">
      <c r="A8" s="100">
        <v>3</v>
      </c>
      <c r="B8" s="88"/>
      <c r="C8" s="98"/>
      <c r="D8" s="98"/>
      <c r="E8" s="98"/>
      <c r="F8" s="96"/>
      <c r="G8" s="97"/>
      <c r="H8" s="135"/>
      <c r="I8" s="96"/>
    </row>
    <row r="9" spans="1:9">
      <c r="A9" s="100">
        <v>4</v>
      </c>
      <c r="B9" s="86"/>
      <c r="C9" s="134"/>
      <c r="D9" s="98"/>
      <c r="E9" s="134"/>
      <c r="F9" s="96"/>
      <c r="G9" s="97"/>
      <c r="H9" s="135"/>
      <c r="I9" s="134"/>
    </row>
    <row r="10" spans="1:9">
      <c r="A10" s="100">
        <v>5</v>
      </c>
      <c r="B10" s="86"/>
      <c r="C10" s="134"/>
      <c r="D10" s="98"/>
      <c r="E10" s="134"/>
      <c r="F10" s="96"/>
      <c r="G10" s="29"/>
      <c r="H10" s="96"/>
      <c r="I10" s="96"/>
    </row>
    <row r="11" spans="1:9">
      <c r="A11" s="100">
        <v>6</v>
      </c>
      <c r="B11" s="86"/>
      <c r="C11" s="134"/>
      <c r="D11" s="98"/>
      <c r="E11" s="134"/>
      <c r="F11" s="96"/>
      <c r="G11" s="97"/>
      <c r="H11" s="135"/>
      <c r="I11" s="96"/>
    </row>
    <row r="12" spans="1:9">
      <c r="A12" s="100">
        <v>7</v>
      </c>
      <c r="B12" s="68"/>
      <c r="C12" s="134"/>
      <c r="E12" s="134"/>
      <c r="F12" s="96"/>
      <c r="G12" s="97"/>
      <c r="H12" s="135"/>
      <c r="I12" s="96"/>
    </row>
    <row r="13" spans="1:9">
      <c r="A13" s="100">
        <v>8</v>
      </c>
      <c r="B13" s="86"/>
      <c r="C13" s="134"/>
      <c r="D13" s="98"/>
      <c r="E13" s="134"/>
      <c r="F13" s="135"/>
      <c r="G13" s="97"/>
      <c r="H13" s="135"/>
      <c r="I13" s="96"/>
    </row>
    <row r="14" spans="1:9">
      <c r="A14" s="100">
        <v>9</v>
      </c>
      <c r="B14" s="99"/>
      <c r="C14" s="98"/>
      <c r="D14" s="98"/>
      <c r="E14" s="134"/>
      <c r="F14" s="70"/>
      <c r="G14" s="97"/>
      <c r="H14" s="70"/>
      <c r="I14" s="96"/>
    </row>
    <row r="15" spans="1:9">
      <c r="A15" s="100">
        <v>10</v>
      </c>
      <c r="B15" s="68"/>
      <c r="C15" s="134"/>
      <c r="E15" s="134"/>
      <c r="F15" s="135"/>
      <c r="G15" s="29"/>
      <c r="H15" s="135"/>
    </row>
    <row r="16" spans="1:9">
      <c r="A16" s="100">
        <v>11</v>
      </c>
      <c r="B16" s="68"/>
      <c r="C16" s="134"/>
      <c r="E16" s="134"/>
      <c r="F16" s="96"/>
      <c r="G16" s="29"/>
      <c r="H16" s="135"/>
    </row>
    <row r="17" spans="1:12">
      <c r="A17" s="100">
        <v>12</v>
      </c>
      <c r="B17" s="68"/>
      <c r="C17" s="134"/>
      <c r="E17" s="134"/>
      <c r="F17" s="96"/>
      <c r="G17" s="29"/>
      <c r="H17" s="135"/>
    </row>
    <row r="18" spans="1:12">
      <c r="A18" s="134">
        <v>33</v>
      </c>
      <c r="B18" s="86"/>
      <c r="C18" s="134"/>
      <c r="D18" s="134"/>
      <c r="E18" s="134"/>
      <c r="F18" s="96"/>
      <c r="G18" s="131"/>
      <c r="H18" s="135"/>
      <c r="L18" s="102"/>
    </row>
    <row r="19" spans="1:12" s="38" customFormat="1">
      <c r="A19" s="100">
        <v>14</v>
      </c>
      <c r="B19" s="68"/>
      <c r="C19" s="134"/>
      <c r="D19" s="100"/>
      <c r="E19" s="134"/>
      <c r="F19" s="96"/>
      <c r="G19" s="29"/>
      <c r="H19" s="135"/>
      <c r="I19" s="101"/>
      <c r="J19" s="101"/>
      <c r="K19" s="101"/>
    </row>
    <row r="20" spans="1:12">
      <c r="A20" s="100">
        <v>15</v>
      </c>
      <c r="B20" s="68"/>
      <c r="C20" s="134"/>
      <c r="F20" s="134"/>
      <c r="G20" s="96"/>
      <c r="H20" s="29"/>
    </row>
    <row r="21" spans="1:12">
      <c r="A21" s="100">
        <v>16</v>
      </c>
      <c r="B21" s="68"/>
      <c r="C21" s="134"/>
      <c r="D21" s="126"/>
      <c r="G21" s="53"/>
      <c r="H21" s="14"/>
    </row>
    <row r="22" spans="1:12">
      <c r="A22" s="100">
        <v>17</v>
      </c>
      <c r="B22" s="52"/>
      <c r="G22" s="53"/>
    </row>
    <row r="23" spans="1:12" ht="15">
      <c r="A23" s="100">
        <v>18</v>
      </c>
      <c r="B23" s="52"/>
      <c r="E23" s="91"/>
      <c r="G23" s="54"/>
    </row>
    <row r="24" spans="1:12">
      <c r="A24" s="100">
        <v>19</v>
      </c>
      <c r="B24" s="103"/>
      <c r="G24" s="53"/>
    </row>
    <row r="25" spans="1:12">
      <c r="A25" s="100">
        <v>20</v>
      </c>
      <c r="B25" s="103"/>
      <c r="G25" s="53"/>
    </row>
    <row r="26" spans="1:12">
      <c r="A26" s="100">
        <v>21</v>
      </c>
      <c r="B26" s="103"/>
      <c r="G26" s="53"/>
    </row>
    <row r="27" spans="1:12">
      <c r="A27" s="100">
        <v>22</v>
      </c>
      <c r="B27" s="103"/>
      <c r="G27" s="53"/>
    </row>
    <row r="28" spans="1:12">
      <c r="A28" s="100">
        <v>23</v>
      </c>
      <c r="B28" s="103"/>
      <c r="G28" s="53"/>
    </row>
    <row r="29" spans="1:12">
      <c r="A29" s="100">
        <v>24</v>
      </c>
      <c r="B29" s="103"/>
      <c r="G29" s="53"/>
    </row>
    <row r="30" spans="1:12">
      <c r="A30" s="100">
        <v>25</v>
      </c>
      <c r="B30" s="103"/>
      <c r="G30" s="53"/>
    </row>
    <row r="31" spans="1:12">
      <c r="A31" s="100">
        <v>26</v>
      </c>
      <c r="B31" s="103"/>
      <c r="G31" s="53"/>
    </row>
    <row r="32" spans="1:12">
      <c r="A32" s="100">
        <v>27</v>
      </c>
      <c r="B32" s="103"/>
      <c r="G32" s="53"/>
    </row>
    <row r="33" spans="1:2">
      <c r="A33" s="100">
        <v>28</v>
      </c>
      <c r="B33" s="103"/>
    </row>
    <row r="34" spans="1:2">
      <c r="A34" s="100">
        <v>29</v>
      </c>
      <c r="B34" s="103"/>
    </row>
    <row r="35" spans="1:2">
      <c r="A35" s="100">
        <v>30</v>
      </c>
      <c r="B35" s="103"/>
    </row>
    <row r="36" spans="1:2">
      <c r="A36" s="100">
        <v>31</v>
      </c>
      <c r="B36" s="103"/>
    </row>
    <row r="37" spans="1:2">
      <c r="A37" s="100">
        <v>32</v>
      </c>
      <c r="B37" s="103"/>
    </row>
    <row r="38" spans="1:2">
      <c r="A38" s="100">
        <v>33</v>
      </c>
      <c r="B38" s="103"/>
    </row>
    <row r="39" spans="1:2">
      <c r="A39" s="100">
        <v>34</v>
      </c>
      <c r="B39" s="103"/>
    </row>
    <row r="40" spans="1:2">
      <c r="A40" s="100">
        <v>35</v>
      </c>
      <c r="B40" s="103"/>
    </row>
    <row r="41" spans="1:2">
      <c r="A41" s="100">
        <v>36</v>
      </c>
      <c r="B41" s="103"/>
    </row>
    <row r="42" spans="1:2">
      <c r="A42" s="100">
        <v>37</v>
      </c>
      <c r="B42" s="103"/>
    </row>
    <row r="43" spans="1:2">
      <c r="A43" s="100">
        <v>38</v>
      </c>
      <c r="B43" s="103"/>
    </row>
    <row r="44" spans="1:2">
      <c r="A44" s="100">
        <v>39</v>
      </c>
      <c r="B44" s="103"/>
    </row>
    <row r="45" spans="1:2">
      <c r="A45" s="100">
        <v>40</v>
      </c>
      <c r="B45" s="103"/>
    </row>
    <row r="46" spans="1:2">
      <c r="A46" s="100">
        <v>41</v>
      </c>
      <c r="B46" s="103"/>
    </row>
    <row r="47" spans="1:2">
      <c r="A47" s="100">
        <v>42</v>
      </c>
      <c r="B47" s="103"/>
    </row>
    <row r="48" spans="1:2">
      <c r="A48" s="100">
        <v>43</v>
      </c>
      <c r="B48" s="103"/>
    </row>
    <row r="49" spans="1:2">
      <c r="A49" s="100">
        <v>44</v>
      </c>
      <c r="B49" s="103"/>
    </row>
    <row r="50" spans="1:2">
      <c r="A50" s="100">
        <v>45</v>
      </c>
      <c r="B50" s="103"/>
    </row>
    <row r="51" spans="1:2">
      <c r="A51" s="100">
        <v>46</v>
      </c>
      <c r="B51" s="103"/>
    </row>
    <row r="52" spans="1:2">
      <c r="A52" s="100">
        <v>47</v>
      </c>
      <c r="B52" s="103"/>
    </row>
    <row r="53" spans="1:2">
      <c r="A53" s="100">
        <v>48</v>
      </c>
      <c r="B53" s="103"/>
    </row>
    <row r="54" spans="1:2">
      <c r="A54" s="100">
        <v>49</v>
      </c>
      <c r="B54" s="103"/>
    </row>
    <row r="55" spans="1:2">
      <c r="A55" s="100">
        <v>50</v>
      </c>
      <c r="B55" s="134"/>
    </row>
    <row r="56" spans="1:2">
      <c r="B56" s="134"/>
    </row>
    <row r="57" spans="1:2">
      <c r="B57" s="134"/>
    </row>
    <row r="58" spans="1:2">
      <c r="B58" s="134"/>
    </row>
    <row r="59" spans="1:2">
      <c r="B59" s="134"/>
    </row>
    <row r="60" spans="1:2">
      <c r="B60" s="134"/>
    </row>
    <row r="61" spans="1:2">
      <c r="B61" s="134"/>
    </row>
    <row r="62" spans="1:2">
      <c r="B62" s="134"/>
    </row>
    <row r="63" spans="1:2">
      <c r="B63" s="134"/>
    </row>
    <row r="64" spans="1:2">
      <c r="B64" s="134"/>
    </row>
    <row r="65" spans="2:2">
      <c r="B65" s="134"/>
    </row>
    <row r="66" spans="2:2">
      <c r="B66" s="134"/>
    </row>
    <row r="67" spans="2:2">
      <c r="B67" s="134"/>
    </row>
    <row r="68" spans="2:2">
      <c r="B68" s="134"/>
    </row>
    <row r="69" spans="2:2">
      <c r="B69" s="134"/>
    </row>
    <row r="70" spans="2:2">
      <c r="B70" s="134"/>
    </row>
    <row r="71" spans="2:2">
      <c r="B71" s="134"/>
    </row>
    <row r="72" spans="2:2">
      <c r="B72" s="134"/>
    </row>
    <row r="73" spans="2:2">
      <c r="B73" s="134"/>
    </row>
    <row r="74" spans="2:2">
      <c r="B74" s="134"/>
    </row>
    <row r="75" spans="2:2">
      <c r="B75" s="134"/>
    </row>
    <row r="76" spans="2:2">
      <c r="B76" s="134"/>
    </row>
    <row r="77" spans="2:2">
      <c r="B77" s="134"/>
    </row>
    <row r="78" spans="2:2">
      <c r="B78" s="134"/>
    </row>
    <row r="79" spans="2:2">
      <c r="B79" s="134"/>
    </row>
    <row r="80" spans="2:2">
      <c r="B80" s="134"/>
    </row>
    <row r="81" spans="2:2">
      <c r="B81" s="134"/>
    </row>
    <row r="82" spans="2:2">
      <c r="B82" s="134"/>
    </row>
    <row r="83" spans="2:2">
      <c r="B83" s="103"/>
    </row>
    <row r="84" spans="2:2">
      <c r="B84" s="103"/>
    </row>
    <row r="85" spans="2:2">
      <c r="B85" s="103"/>
    </row>
    <row r="86" spans="2:2">
      <c r="B86" s="103"/>
    </row>
    <row r="87" spans="2:2">
      <c r="B87" s="103"/>
    </row>
    <row r="88" spans="2:2">
      <c r="B88" s="103"/>
    </row>
    <row r="89" spans="2:2">
      <c r="B89" s="103"/>
    </row>
    <row r="90" spans="2:2">
      <c r="B90" s="103"/>
    </row>
    <row r="91" spans="2:2">
      <c r="B91" s="103"/>
    </row>
    <row r="92" spans="2:2">
      <c r="B92" s="103"/>
    </row>
    <row r="93" spans="2:2">
      <c r="B93" s="103"/>
    </row>
    <row r="94" spans="2:2">
      <c r="B94" s="103"/>
    </row>
    <row r="95" spans="2:2">
      <c r="B95" s="103"/>
    </row>
    <row r="96" spans="2:2">
      <c r="B96" s="103"/>
    </row>
    <row r="97" spans="2:2">
      <c r="B97" s="103"/>
    </row>
    <row r="98" spans="2:2">
      <c r="B98" s="103"/>
    </row>
    <row r="99" spans="2:2">
      <c r="B99" s="103"/>
    </row>
    <row r="100" spans="2:2">
      <c r="B100" s="103"/>
    </row>
    <row r="101" spans="2:2">
      <c r="B101" s="103"/>
    </row>
    <row r="102" spans="2:2">
      <c r="B102" s="103"/>
    </row>
    <row r="103" spans="2:2">
      <c r="B103" s="103"/>
    </row>
    <row r="104" spans="2:2">
      <c r="B104" s="103"/>
    </row>
    <row r="105" spans="2:2">
      <c r="B105" s="103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H55"/>
  <sheetViews>
    <sheetView tabSelected="1" workbookViewId="0">
      <selection activeCell="E14" sqref="E14"/>
    </sheetView>
  </sheetViews>
  <sheetFormatPr defaultColWidth="9.109375" defaultRowHeight="13.8"/>
  <cols>
    <col min="1" max="1" width="4.5546875" style="12" customWidth="1"/>
    <col min="2" max="2" width="9.88671875" style="12" bestFit="1" customWidth="1"/>
    <col min="3" max="3" width="11.88671875" style="12" bestFit="1" customWidth="1"/>
    <col min="4" max="4" width="11.44140625" style="12" customWidth="1"/>
    <col min="5" max="5" width="16.109375" style="13" bestFit="1" customWidth="1"/>
    <col min="6" max="6" width="14.44140625" style="13" customWidth="1"/>
    <col min="7" max="7" width="73.5546875" style="13" bestFit="1" customWidth="1"/>
    <col min="8" max="8" width="16.88671875" style="13" customWidth="1"/>
    <col min="9" max="16384" width="9.109375" style="13"/>
  </cols>
  <sheetData>
    <row r="1" spans="1:8">
      <c r="A1" s="11" t="s">
        <v>42</v>
      </c>
      <c r="B1" s="11"/>
      <c r="F1" s="101" t="s">
        <v>72</v>
      </c>
      <c r="G1" s="133" t="s">
        <v>190</v>
      </c>
    </row>
    <row r="2" spans="1:8" ht="14.4" thickBot="1">
      <c r="A2" s="11"/>
      <c r="B2" s="11"/>
      <c r="E2" s="102" t="s">
        <v>9</v>
      </c>
      <c r="F2" s="58">
        <v>21000</v>
      </c>
    </row>
    <row r="3" spans="1:8" ht="14.4" thickBot="1">
      <c r="A3" s="11"/>
      <c r="B3" s="11"/>
      <c r="E3" s="17" t="s">
        <v>132</v>
      </c>
      <c r="F3" s="20">
        <f>SUM(F6:F55)</f>
        <v>691.495</v>
      </c>
    </row>
    <row r="5" spans="1:8" s="25" customFormat="1">
      <c r="A5" s="21" t="s">
        <v>5</v>
      </c>
      <c r="B5" s="21" t="s">
        <v>38</v>
      </c>
      <c r="C5" s="21" t="s">
        <v>0</v>
      </c>
      <c r="D5" s="21" t="s">
        <v>6</v>
      </c>
      <c r="E5" s="22" t="s">
        <v>1</v>
      </c>
      <c r="F5" s="22" t="s">
        <v>3</v>
      </c>
      <c r="G5" s="22" t="s">
        <v>2</v>
      </c>
      <c r="H5" s="22" t="s">
        <v>4</v>
      </c>
    </row>
    <row r="6" spans="1:8" ht="27.6">
      <c r="A6" s="12">
        <v>1</v>
      </c>
      <c r="B6" s="148">
        <v>43833</v>
      </c>
      <c r="C6" s="148" t="s">
        <v>129</v>
      </c>
      <c r="D6" s="141" t="s">
        <v>75</v>
      </c>
      <c r="E6" s="142" t="s">
        <v>84</v>
      </c>
      <c r="F6" s="97">
        <v>567.29999999999995</v>
      </c>
      <c r="G6" s="143" t="s">
        <v>130</v>
      </c>
    </row>
    <row r="7" spans="1:8" s="101" customFormat="1">
      <c r="A7" s="100">
        <v>2</v>
      </c>
      <c r="B7" s="148">
        <v>43900</v>
      </c>
      <c r="C7" s="148" t="s">
        <v>219</v>
      </c>
      <c r="D7" s="165" t="s">
        <v>92</v>
      </c>
      <c r="E7" s="142" t="s">
        <v>91</v>
      </c>
      <c r="F7" s="97">
        <v>27.135000000000002</v>
      </c>
      <c r="G7" s="143" t="s">
        <v>220</v>
      </c>
    </row>
    <row r="8" spans="1:8">
      <c r="A8" s="12">
        <v>3</v>
      </c>
      <c r="B8" s="259">
        <v>43900</v>
      </c>
      <c r="C8" s="98" t="s">
        <v>225</v>
      </c>
      <c r="D8" s="258" t="s">
        <v>92</v>
      </c>
      <c r="E8" s="106" t="s">
        <v>77</v>
      </c>
      <c r="F8" s="55">
        <v>37.32</v>
      </c>
      <c r="G8" s="106" t="s">
        <v>226</v>
      </c>
    </row>
    <row r="9" spans="1:8">
      <c r="A9" s="12">
        <v>4</v>
      </c>
      <c r="B9" s="52">
        <v>43929</v>
      </c>
      <c r="C9" s="104" t="s">
        <v>292</v>
      </c>
      <c r="D9" s="98" t="s">
        <v>86</v>
      </c>
      <c r="E9" s="96" t="s">
        <v>91</v>
      </c>
      <c r="F9" s="55">
        <v>59.74</v>
      </c>
      <c r="G9" s="106" t="s">
        <v>291</v>
      </c>
      <c r="H9" s="31"/>
    </row>
    <row r="10" spans="1:8">
      <c r="A10" s="12">
        <v>5</v>
      </c>
      <c r="B10" s="52"/>
      <c r="C10" s="104"/>
      <c r="D10" s="98"/>
      <c r="E10" s="106"/>
      <c r="F10" s="29"/>
      <c r="G10" s="106"/>
      <c r="H10" s="31"/>
    </row>
    <row r="11" spans="1:8">
      <c r="A11" s="12">
        <v>6</v>
      </c>
      <c r="B11" s="52"/>
      <c r="C11" s="27"/>
      <c r="D11" s="27"/>
      <c r="E11" s="28"/>
      <c r="F11" s="40"/>
      <c r="G11" s="30"/>
      <c r="H11" s="27"/>
    </row>
    <row r="12" spans="1:8">
      <c r="A12" s="12">
        <v>7</v>
      </c>
      <c r="B12" s="52"/>
      <c r="C12" s="51"/>
      <c r="D12" s="51"/>
      <c r="E12" s="39"/>
      <c r="F12" s="55"/>
      <c r="G12" s="39"/>
    </row>
    <row r="13" spans="1:8">
      <c r="A13" s="12">
        <v>8</v>
      </c>
      <c r="B13" s="52"/>
      <c r="C13" s="51"/>
      <c r="D13" s="51"/>
      <c r="E13" s="39"/>
      <c r="F13" s="55"/>
      <c r="G13" s="39"/>
    </row>
    <row r="14" spans="1:8">
      <c r="A14" s="12">
        <v>9</v>
      </c>
      <c r="B14" s="176"/>
      <c r="C14" s="175"/>
      <c r="D14" s="175"/>
      <c r="E14" s="142"/>
      <c r="F14" s="97"/>
      <c r="G14" s="143"/>
    </row>
    <row r="15" spans="1:8">
      <c r="A15" s="12">
        <v>10</v>
      </c>
      <c r="B15" s="52"/>
      <c r="D15" s="51"/>
      <c r="F15" s="53"/>
      <c r="G15" s="14"/>
    </row>
    <row r="16" spans="1:8">
      <c r="A16" s="12">
        <v>11</v>
      </c>
      <c r="B16" s="52"/>
      <c r="D16" s="51"/>
      <c r="F16" s="53"/>
    </row>
    <row r="17" spans="1:7">
      <c r="A17" s="12">
        <v>12</v>
      </c>
      <c r="B17" s="52"/>
      <c r="D17" s="51"/>
      <c r="F17" s="53"/>
    </row>
    <row r="18" spans="1:7" s="38" customFormat="1">
      <c r="A18" s="12">
        <v>13</v>
      </c>
      <c r="B18" s="52"/>
      <c r="C18" s="12"/>
      <c r="D18" s="12"/>
      <c r="E18" s="13"/>
      <c r="F18" s="53"/>
      <c r="G18" s="13"/>
    </row>
    <row r="19" spans="1:7" s="38" customFormat="1">
      <c r="A19" s="12">
        <v>14</v>
      </c>
      <c r="B19" s="52"/>
      <c r="C19" s="12"/>
      <c r="D19" s="12"/>
      <c r="E19" s="13"/>
      <c r="F19" s="53"/>
      <c r="G19" s="39"/>
    </row>
    <row r="20" spans="1:7">
      <c r="A20" s="12">
        <v>15</v>
      </c>
      <c r="B20" s="52"/>
      <c r="F20" s="53"/>
    </row>
    <row r="21" spans="1:7">
      <c r="A21" s="12">
        <v>16</v>
      </c>
      <c r="B21" s="52"/>
      <c r="F21" s="53"/>
    </row>
    <row r="22" spans="1:7">
      <c r="A22" s="12">
        <v>17</v>
      </c>
      <c r="B22" s="52"/>
      <c r="F22" s="53"/>
    </row>
    <row r="23" spans="1:7">
      <c r="A23" s="12">
        <v>18</v>
      </c>
      <c r="B23" s="52"/>
      <c r="F23" s="54"/>
    </row>
    <row r="24" spans="1:7">
      <c r="A24" s="12">
        <v>19</v>
      </c>
      <c r="F24" s="53"/>
    </row>
    <row r="25" spans="1:7">
      <c r="A25" s="12">
        <v>20</v>
      </c>
      <c r="F25" s="53"/>
    </row>
    <row r="26" spans="1:7">
      <c r="A26" s="12">
        <v>21</v>
      </c>
      <c r="F26" s="53"/>
    </row>
    <row r="27" spans="1:7">
      <c r="A27" s="12">
        <v>22</v>
      </c>
      <c r="F27" s="53"/>
    </row>
    <row r="28" spans="1:7">
      <c r="A28" s="12">
        <v>23</v>
      </c>
      <c r="F28" s="53"/>
    </row>
    <row r="29" spans="1:7">
      <c r="A29" s="12">
        <v>24</v>
      </c>
      <c r="F29" s="53"/>
    </row>
    <row r="30" spans="1:7">
      <c r="A30" s="12">
        <v>25</v>
      </c>
      <c r="F30" s="53"/>
    </row>
    <row r="31" spans="1:7">
      <c r="A31" s="12">
        <v>26</v>
      </c>
      <c r="F31" s="53"/>
    </row>
    <row r="32" spans="1:7">
      <c r="A32" s="12">
        <v>27</v>
      </c>
      <c r="F32" s="53"/>
    </row>
    <row r="33" spans="1:1">
      <c r="A33" s="12">
        <v>28</v>
      </c>
    </row>
    <row r="34" spans="1:1">
      <c r="A34" s="12">
        <v>29</v>
      </c>
    </row>
    <row r="35" spans="1:1">
      <c r="A35" s="12">
        <v>30</v>
      </c>
    </row>
    <row r="36" spans="1:1">
      <c r="A36" s="12">
        <v>31</v>
      </c>
    </row>
    <row r="37" spans="1:1">
      <c r="A37" s="12">
        <v>32</v>
      </c>
    </row>
    <row r="38" spans="1:1">
      <c r="A38" s="12">
        <v>33</v>
      </c>
    </row>
    <row r="39" spans="1:1">
      <c r="A39" s="12">
        <v>34</v>
      </c>
    </row>
    <row r="40" spans="1:1">
      <c r="A40" s="12">
        <v>35</v>
      </c>
    </row>
    <row r="41" spans="1:1">
      <c r="A41" s="12">
        <v>36</v>
      </c>
    </row>
    <row r="42" spans="1:1">
      <c r="A42" s="12">
        <v>37</v>
      </c>
    </row>
    <row r="43" spans="1:1">
      <c r="A43" s="12">
        <v>38</v>
      </c>
    </row>
    <row r="44" spans="1:1">
      <c r="A44" s="12">
        <v>39</v>
      </c>
    </row>
    <row r="45" spans="1:1">
      <c r="A45" s="12">
        <v>40</v>
      </c>
    </row>
    <row r="46" spans="1:1">
      <c r="A46" s="12">
        <v>41</v>
      </c>
    </row>
    <row r="47" spans="1:1">
      <c r="A47" s="12">
        <v>42</v>
      </c>
    </row>
    <row r="48" spans="1:1">
      <c r="A48" s="12">
        <v>43</v>
      </c>
    </row>
    <row r="49" spans="1:1">
      <c r="A49" s="12">
        <v>44</v>
      </c>
    </row>
    <row r="50" spans="1:1">
      <c r="A50" s="12">
        <v>45</v>
      </c>
    </row>
    <row r="51" spans="1:1">
      <c r="A51" s="12">
        <v>46</v>
      </c>
    </row>
    <row r="52" spans="1:1">
      <c r="A52" s="12">
        <v>47</v>
      </c>
    </row>
    <row r="53" spans="1:1">
      <c r="A53" s="12">
        <v>48</v>
      </c>
    </row>
    <row r="54" spans="1:1">
      <c r="A54" s="12">
        <v>49</v>
      </c>
    </row>
    <row r="55" spans="1:1">
      <c r="A55" s="12">
        <v>50</v>
      </c>
    </row>
  </sheetData>
  <pageMargins left="0.7" right="0.7" top="0.75" bottom="0.75" header="0.3" footer="0.3"/>
  <pageSetup orientation="portrait" horizontalDpi="300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L105"/>
  <sheetViews>
    <sheetView workbookViewId="0">
      <pane ySplit="5" topLeftCell="A6" activePane="bottomLeft" state="frozen"/>
      <selection activeCell="D3" sqref="D3"/>
      <selection pane="bottomLeft" activeCell="D18" sqref="D18"/>
    </sheetView>
  </sheetViews>
  <sheetFormatPr defaultColWidth="9.109375" defaultRowHeight="13.8"/>
  <cols>
    <col min="1" max="1" width="4.5546875" style="100" customWidth="1"/>
    <col min="2" max="2" width="8.44140625" style="100" bestFit="1" customWidth="1"/>
    <col min="3" max="3" width="10.44140625" style="100" customWidth="1"/>
    <col min="4" max="4" width="11.44140625" style="100" customWidth="1"/>
    <col min="5" max="5" width="24.44140625" style="101" bestFit="1" customWidth="1"/>
    <col min="6" max="6" width="14.44140625" style="101" customWidth="1"/>
    <col min="7" max="7" width="52.88671875" style="101" bestFit="1" customWidth="1"/>
    <col min="8" max="8" width="16.88671875" style="101" customWidth="1"/>
    <col min="9" max="16384" width="9.109375" style="101"/>
  </cols>
  <sheetData>
    <row r="1" spans="1:12">
      <c r="A1" s="11" t="s">
        <v>81</v>
      </c>
      <c r="B1" s="11"/>
      <c r="F1" s="101" t="s">
        <v>72</v>
      </c>
      <c r="G1" s="133" t="s">
        <v>193</v>
      </c>
    </row>
    <row r="2" spans="1:12" ht="14.4" thickBot="1">
      <c r="A2" s="11"/>
      <c r="B2" s="11"/>
    </row>
    <row r="3" spans="1:12" ht="14.4" thickBot="1">
      <c r="A3" s="11"/>
      <c r="B3" s="11"/>
      <c r="E3" s="17" t="s">
        <v>132</v>
      </c>
      <c r="F3" s="20">
        <f>SUM(F5:F53)</f>
        <v>903.92</v>
      </c>
    </row>
    <row r="5" spans="1:12" s="25" customFormat="1">
      <c r="A5" s="21" t="s">
        <v>5</v>
      </c>
      <c r="B5" s="21" t="s">
        <v>38</v>
      </c>
      <c r="C5" s="21" t="s">
        <v>0</v>
      </c>
      <c r="D5" s="21" t="s">
        <v>6</v>
      </c>
      <c r="E5" s="22" t="s">
        <v>1</v>
      </c>
      <c r="F5" s="22" t="s">
        <v>39</v>
      </c>
      <c r="G5" s="22" t="s">
        <v>2</v>
      </c>
      <c r="H5" s="22" t="s">
        <v>4</v>
      </c>
    </row>
    <row r="6" spans="1:12">
      <c r="A6" s="100">
        <v>1</v>
      </c>
      <c r="B6" s="148">
        <v>43833</v>
      </c>
      <c r="C6" s="148" t="s">
        <v>140</v>
      </c>
      <c r="D6" s="141" t="s">
        <v>75</v>
      </c>
      <c r="E6" s="142" t="s">
        <v>141</v>
      </c>
      <c r="F6" s="97">
        <v>903.92</v>
      </c>
      <c r="G6" s="143" t="s">
        <v>142</v>
      </c>
      <c r="H6" s="141"/>
      <c r="I6" s="141"/>
      <c r="J6" s="141"/>
      <c r="K6" s="149"/>
    </row>
    <row r="7" spans="1:12">
      <c r="A7" s="100">
        <v>2</v>
      </c>
      <c r="B7" s="148"/>
      <c r="C7" s="148"/>
      <c r="D7" s="141"/>
      <c r="E7" s="142"/>
      <c r="F7" s="97"/>
      <c r="G7" s="143"/>
      <c r="H7" s="141"/>
      <c r="I7" s="141"/>
      <c r="J7" s="141"/>
      <c r="K7" s="149"/>
    </row>
    <row r="8" spans="1:12">
      <c r="A8" s="100">
        <v>3</v>
      </c>
      <c r="B8" s="148"/>
      <c r="F8" s="97"/>
    </row>
    <row r="9" spans="1:12">
      <c r="A9" s="100">
        <v>4</v>
      </c>
      <c r="B9" s="148"/>
      <c r="C9" s="52"/>
      <c r="F9" s="55"/>
    </row>
    <row r="10" spans="1:12">
      <c r="A10" s="100">
        <v>5</v>
      </c>
      <c r="B10" s="148"/>
      <c r="C10" s="148"/>
      <c r="D10" s="141"/>
      <c r="E10" s="142"/>
      <c r="F10" s="97"/>
      <c r="G10" s="143"/>
      <c r="H10" s="141"/>
      <c r="I10" s="141"/>
      <c r="J10" s="141"/>
      <c r="K10" s="149"/>
    </row>
    <row r="11" spans="1:12">
      <c r="A11" s="100">
        <v>6</v>
      </c>
      <c r="B11" s="86"/>
      <c r="C11" s="86"/>
      <c r="D11" s="98"/>
      <c r="E11" s="96"/>
      <c r="F11" s="97"/>
      <c r="G11" s="135"/>
      <c r="H11" s="141"/>
      <c r="I11" s="134"/>
      <c r="J11" s="134"/>
      <c r="K11" s="125"/>
    </row>
    <row r="12" spans="1:12">
      <c r="A12" s="100">
        <v>7</v>
      </c>
      <c r="B12" s="86"/>
      <c r="C12" s="86"/>
      <c r="D12" s="134"/>
      <c r="E12" s="96"/>
      <c r="F12" s="97"/>
      <c r="G12" s="135"/>
      <c r="H12" s="134"/>
      <c r="I12" s="134"/>
      <c r="J12" s="141"/>
      <c r="K12" s="149"/>
    </row>
    <row r="13" spans="1:12">
      <c r="A13" s="100">
        <v>8</v>
      </c>
      <c r="B13" s="148"/>
      <c r="C13" s="141"/>
      <c r="D13" s="141"/>
      <c r="E13" s="142"/>
      <c r="F13" s="97"/>
      <c r="G13" s="70"/>
      <c r="H13" s="141"/>
    </row>
    <row r="14" spans="1:12">
      <c r="A14" s="100">
        <v>9</v>
      </c>
    </row>
    <row r="15" spans="1:12">
      <c r="A15" s="104">
        <v>11</v>
      </c>
      <c r="B15" s="68"/>
      <c r="F15" s="53"/>
      <c r="G15" s="31"/>
      <c r="H15" s="57"/>
      <c r="I15" s="38"/>
      <c r="J15" s="38"/>
      <c r="K15" s="38"/>
      <c r="L15" s="38"/>
    </row>
    <row r="16" spans="1:12">
      <c r="A16" s="141">
        <v>20</v>
      </c>
      <c r="B16" s="52"/>
      <c r="D16" s="98"/>
      <c r="E16" s="106"/>
      <c r="F16" s="53"/>
      <c r="G16" s="31"/>
      <c r="H16" s="57"/>
      <c r="I16" s="38"/>
      <c r="J16" s="38"/>
      <c r="K16" s="38"/>
      <c r="L16" s="38"/>
    </row>
    <row r="17" spans="1:8">
      <c r="A17" s="100">
        <v>12</v>
      </c>
      <c r="B17" s="52"/>
      <c r="D17" s="98"/>
      <c r="E17" s="106"/>
      <c r="F17" s="53"/>
      <c r="H17" s="57"/>
    </row>
    <row r="18" spans="1:8" s="38" customFormat="1">
      <c r="A18" s="100">
        <v>13</v>
      </c>
    </row>
    <row r="19" spans="1:8" s="38" customFormat="1">
      <c r="A19" s="100">
        <v>14</v>
      </c>
    </row>
    <row r="20" spans="1:8">
      <c r="A20" s="100">
        <v>15</v>
      </c>
    </row>
    <row r="21" spans="1:8">
      <c r="A21" s="100">
        <v>16</v>
      </c>
      <c r="B21" s="52"/>
      <c r="F21" s="53"/>
      <c r="G21" s="106"/>
      <c r="H21" s="57"/>
    </row>
    <row r="22" spans="1:8">
      <c r="A22" s="100">
        <v>17</v>
      </c>
      <c r="B22" s="52"/>
      <c r="F22" s="53"/>
    </row>
    <row r="23" spans="1:8">
      <c r="A23" s="100">
        <v>18</v>
      </c>
      <c r="B23" s="52"/>
      <c r="F23" s="53"/>
      <c r="G23" s="106"/>
    </row>
    <row r="24" spans="1:8">
      <c r="A24" s="100">
        <v>19</v>
      </c>
      <c r="B24" s="52"/>
      <c r="F24" s="53"/>
    </row>
    <row r="25" spans="1:8">
      <c r="A25" s="100">
        <v>20</v>
      </c>
      <c r="B25" s="52"/>
      <c r="F25" s="53"/>
    </row>
    <row r="26" spans="1:8">
      <c r="A26" s="100">
        <v>21</v>
      </c>
      <c r="B26" s="52"/>
      <c r="F26" s="53"/>
    </row>
    <row r="27" spans="1:8">
      <c r="A27" s="100">
        <v>22</v>
      </c>
      <c r="B27" s="52"/>
      <c r="F27" s="53"/>
    </row>
    <row r="28" spans="1:8">
      <c r="A28" s="100">
        <v>23</v>
      </c>
      <c r="B28" s="52"/>
      <c r="F28" s="53"/>
    </row>
    <row r="29" spans="1:8">
      <c r="A29" s="100">
        <v>24</v>
      </c>
      <c r="B29" s="52"/>
      <c r="F29" s="53"/>
    </row>
    <row r="30" spans="1:8">
      <c r="A30" s="100">
        <v>25</v>
      </c>
      <c r="B30" s="52"/>
      <c r="F30" s="53"/>
    </row>
    <row r="31" spans="1:8">
      <c r="A31" s="100">
        <v>26</v>
      </c>
      <c r="B31" s="52"/>
      <c r="F31" s="53"/>
    </row>
    <row r="32" spans="1:8">
      <c r="A32" s="100">
        <v>27</v>
      </c>
      <c r="B32" s="52"/>
      <c r="F32" s="53"/>
    </row>
    <row r="33" spans="1:2">
      <c r="A33" s="100">
        <v>28</v>
      </c>
      <c r="B33" s="52"/>
    </row>
    <row r="34" spans="1:2">
      <c r="A34" s="100">
        <v>29</v>
      </c>
      <c r="B34" s="52"/>
    </row>
    <row r="35" spans="1:2">
      <c r="A35" s="100">
        <v>30</v>
      </c>
      <c r="B35" s="52"/>
    </row>
    <row r="36" spans="1:2">
      <c r="A36" s="100">
        <v>31</v>
      </c>
      <c r="B36" s="52"/>
    </row>
    <row r="37" spans="1:2">
      <c r="A37" s="100">
        <v>32</v>
      </c>
      <c r="B37" s="52"/>
    </row>
    <row r="38" spans="1:2">
      <c r="A38" s="100">
        <v>33</v>
      </c>
      <c r="B38" s="52"/>
    </row>
    <row r="39" spans="1:2">
      <c r="A39" s="100">
        <v>34</v>
      </c>
      <c r="B39" s="52"/>
    </row>
    <row r="40" spans="1:2">
      <c r="A40" s="100">
        <v>35</v>
      </c>
      <c r="B40" s="52"/>
    </row>
    <row r="41" spans="1:2">
      <c r="A41" s="100">
        <v>36</v>
      </c>
      <c r="B41" s="52"/>
    </row>
    <row r="42" spans="1:2">
      <c r="A42" s="100">
        <v>37</v>
      </c>
      <c r="B42" s="52"/>
    </row>
    <row r="43" spans="1:2">
      <c r="A43" s="100">
        <v>38</v>
      </c>
      <c r="B43" s="52"/>
    </row>
    <row r="44" spans="1:2">
      <c r="A44" s="100">
        <v>39</v>
      </c>
      <c r="B44" s="52"/>
    </row>
    <row r="45" spans="1:2">
      <c r="A45" s="100">
        <v>40</v>
      </c>
      <c r="B45" s="52"/>
    </row>
    <row r="46" spans="1:2">
      <c r="A46" s="100">
        <v>41</v>
      </c>
      <c r="B46" s="52"/>
    </row>
    <row r="47" spans="1:2">
      <c r="A47" s="100">
        <v>42</v>
      </c>
      <c r="B47" s="52"/>
    </row>
    <row r="48" spans="1:2">
      <c r="A48" s="100">
        <v>43</v>
      </c>
      <c r="B48" s="52"/>
    </row>
    <row r="49" spans="1:2">
      <c r="A49" s="100">
        <v>44</v>
      </c>
      <c r="B49" s="52"/>
    </row>
    <row r="50" spans="1:2">
      <c r="A50" s="100">
        <v>45</v>
      </c>
      <c r="B50" s="52"/>
    </row>
    <row r="51" spans="1:2">
      <c r="A51" s="100">
        <v>46</v>
      </c>
      <c r="B51" s="52"/>
    </row>
    <row r="52" spans="1:2">
      <c r="A52" s="100">
        <v>47</v>
      </c>
      <c r="B52" s="52"/>
    </row>
    <row r="53" spans="1:2">
      <c r="A53" s="100">
        <v>48</v>
      </c>
      <c r="B53" s="52"/>
    </row>
    <row r="54" spans="1:2">
      <c r="A54" s="100">
        <v>49</v>
      </c>
      <c r="B54" s="52"/>
    </row>
    <row r="55" spans="1:2">
      <c r="A55" s="100">
        <v>50</v>
      </c>
      <c r="B55" s="52"/>
    </row>
    <row r="56" spans="1:2">
      <c r="B56" s="134"/>
    </row>
    <row r="57" spans="1:2">
      <c r="B57" s="134"/>
    </row>
    <row r="58" spans="1:2">
      <c r="B58" s="134"/>
    </row>
    <row r="59" spans="1:2">
      <c r="B59" s="134"/>
    </row>
    <row r="60" spans="1:2">
      <c r="B60" s="134"/>
    </row>
    <row r="61" spans="1:2">
      <c r="B61" s="134"/>
    </row>
    <row r="62" spans="1:2">
      <c r="B62" s="134"/>
    </row>
    <row r="63" spans="1:2">
      <c r="B63" s="134"/>
    </row>
    <row r="64" spans="1:2">
      <c r="B64" s="134"/>
    </row>
    <row r="65" spans="2:2">
      <c r="B65" s="134"/>
    </row>
    <row r="66" spans="2:2">
      <c r="B66" s="134"/>
    </row>
    <row r="67" spans="2:2">
      <c r="B67" s="134"/>
    </row>
    <row r="68" spans="2:2">
      <c r="B68" s="134"/>
    </row>
    <row r="69" spans="2:2">
      <c r="B69" s="134"/>
    </row>
    <row r="70" spans="2:2">
      <c r="B70" s="134"/>
    </row>
    <row r="71" spans="2:2">
      <c r="B71" s="134"/>
    </row>
    <row r="72" spans="2:2">
      <c r="B72" s="134"/>
    </row>
    <row r="73" spans="2:2">
      <c r="B73" s="134"/>
    </row>
    <row r="74" spans="2:2">
      <c r="B74" s="134"/>
    </row>
    <row r="75" spans="2:2">
      <c r="B75" s="134"/>
    </row>
    <row r="76" spans="2:2">
      <c r="B76" s="134"/>
    </row>
    <row r="77" spans="2:2">
      <c r="B77" s="134"/>
    </row>
    <row r="78" spans="2:2">
      <c r="B78" s="134"/>
    </row>
    <row r="79" spans="2:2">
      <c r="B79" s="134"/>
    </row>
    <row r="80" spans="2:2">
      <c r="B80" s="134"/>
    </row>
    <row r="81" spans="2:2">
      <c r="B81" s="134"/>
    </row>
    <row r="82" spans="2:2">
      <c r="B82" s="134"/>
    </row>
    <row r="83" spans="2:2">
      <c r="B83" s="103"/>
    </row>
    <row r="84" spans="2:2">
      <c r="B84" s="103"/>
    </row>
    <row r="85" spans="2:2">
      <c r="B85" s="103"/>
    </row>
    <row r="86" spans="2:2">
      <c r="B86" s="103"/>
    </row>
    <row r="87" spans="2:2">
      <c r="B87" s="103"/>
    </row>
    <row r="88" spans="2:2">
      <c r="B88" s="103"/>
    </row>
    <row r="89" spans="2:2">
      <c r="B89" s="103"/>
    </row>
    <row r="90" spans="2:2">
      <c r="B90" s="103"/>
    </row>
    <row r="91" spans="2:2">
      <c r="B91" s="103"/>
    </row>
    <row r="92" spans="2:2">
      <c r="B92" s="103"/>
    </row>
    <row r="93" spans="2:2">
      <c r="B93" s="103"/>
    </row>
    <row r="94" spans="2:2">
      <c r="B94" s="103"/>
    </row>
    <row r="95" spans="2:2">
      <c r="B95" s="103"/>
    </row>
    <row r="96" spans="2:2">
      <c r="B96" s="103"/>
    </row>
    <row r="97" spans="2:2">
      <c r="B97" s="103"/>
    </row>
    <row r="98" spans="2:2">
      <c r="B98" s="103"/>
    </row>
    <row r="99" spans="2:2">
      <c r="B99" s="103"/>
    </row>
    <row r="100" spans="2:2">
      <c r="B100" s="103"/>
    </row>
    <row r="101" spans="2:2">
      <c r="B101" s="103"/>
    </row>
    <row r="102" spans="2:2">
      <c r="B102" s="103"/>
    </row>
    <row r="103" spans="2:2">
      <c r="B103" s="103"/>
    </row>
    <row r="104" spans="2:2">
      <c r="B104" s="103"/>
    </row>
    <row r="105" spans="2:2">
      <c r="B105" s="10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2:K32"/>
  <sheetViews>
    <sheetView topLeftCell="A16" zoomScaleNormal="100" workbookViewId="0">
      <selection activeCell="B32" sqref="B32"/>
    </sheetView>
  </sheetViews>
  <sheetFormatPr defaultRowHeight="14.4"/>
  <cols>
    <col min="1" max="1" width="7.44140625" customWidth="1"/>
    <col min="2" max="2" width="25.109375" bestFit="1" customWidth="1"/>
    <col min="3" max="6" width="10.109375" customWidth="1"/>
    <col min="7" max="7" width="12.44140625" customWidth="1"/>
    <col min="10" max="10" width="30.44140625" bestFit="1" customWidth="1"/>
    <col min="11" max="11" width="11.44140625" customWidth="1"/>
    <col min="13" max="13" width="9.88671875" bestFit="1" customWidth="1"/>
  </cols>
  <sheetData>
    <row r="12" spans="10:10" ht="15.6">
      <c r="J12" s="4"/>
    </row>
    <row r="13" spans="10:10">
      <c r="J13" s="3"/>
    </row>
    <row r="17" spans="1:11">
      <c r="B17" s="7" t="s">
        <v>30</v>
      </c>
    </row>
    <row r="18" spans="1:11">
      <c r="B18" s="5" t="s">
        <v>26</v>
      </c>
      <c r="C18" s="6" t="s">
        <v>22</v>
      </c>
      <c r="D18" s="6" t="s">
        <v>23</v>
      </c>
      <c r="E18" s="6" t="s">
        <v>24</v>
      </c>
      <c r="F18" s="6" t="s">
        <v>25</v>
      </c>
      <c r="G18" s="6" t="s">
        <v>55</v>
      </c>
      <c r="J18" s="60" t="s">
        <v>56</v>
      </c>
      <c r="K18" s="61" t="s">
        <v>15</v>
      </c>
    </row>
    <row r="19" spans="1:11">
      <c r="B19" t="s">
        <v>9</v>
      </c>
      <c r="C19" s="1">
        <f>87000/4</f>
        <v>21750</v>
      </c>
      <c r="D19" s="1">
        <f>87000/4</f>
        <v>21750</v>
      </c>
      <c r="E19" s="1">
        <f>87000/4</f>
        <v>21750</v>
      </c>
      <c r="F19" s="1">
        <f>87000/4</f>
        <v>21750</v>
      </c>
      <c r="G19" s="1">
        <f>SUM(C19:F19)</f>
        <v>87000</v>
      </c>
      <c r="J19" s="75" t="s">
        <v>57</v>
      </c>
      <c r="K19" s="62" t="e">
        <f>'WP21 615150'!#REF!</f>
        <v>#REF!</v>
      </c>
    </row>
    <row r="20" spans="1:11">
      <c r="B20" t="s">
        <v>28</v>
      </c>
      <c r="C20" s="1">
        <f>C19</f>
        <v>21750</v>
      </c>
      <c r="D20" s="1">
        <f>C20+D19</f>
        <v>43500</v>
      </c>
      <c r="E20" s="1">
        <f>D20+E19</f>
        <v>65250</v>
      </c>
      <c r="F20" s="1">
        <f>E20+F19</f>
        <v>87000</v>
      </c>
      <c r="G20" s="1">
        <f>G19</f>
        <v>87000</v>
      </c>
      <c r="J20" s="75" t="s">
        <v>18</v>
      </c>
      <c r="K20" s="62" t="e">
        <f>'WP21 615150'!#REF!</f>
        <v>#REF!</v>
      </c>
    </row>
    <row r="21" spans="1:11">
      <c r="B21" t="s">
        <v>27</v>
      </c>
      <c r="C21" s="8">
        <v>26925.45</v>
      </c>
      <c r="D21" s="8">
        <v>8281</v>
      </c>
      <c r="E21" s="8" t="e">
        <f>K27-D22</f>
        <v>#REF!</v>
      </c>
      <c r="F21" s="8"/>
      <c r="G21" s="10" t="e">
        <f>SUM(C21:F21)</f>
        <v>#REF!</v>
      </c>
      <c r="J21" s="75" t="s">
        <v>20</v>
      </c>
      <c r="K21" s="62" t="e">
        <f>'WP21 615150'!#REF!</f>
        <v>#REF!</v>
      </c>
    </row>
    <row r="22" spans="1:11">
      <c r="B22" t="s">
        <v>29</v>
      </c>
      <c r="C22" s="1">
        <f>C21</f>
        <v>26925.45</v>
      </c>
      <c r="D22" s="1">
        <f>C22+D21</f>
        <v>35206.449999999997</v>
      </c>
      <c r="E22" s="1" t="e">
        <f>D22+E21</f>
        <v>#REF!</v>
      </c>
      <c r="F22" s="1" t="e">
        <f>E22+F21</f>
        <v>#REF!</v>
      </c>
      <c r="G22" s="1"/>
      <c r="J22" s="75" t="s">
        <v>19</v>
      </c>
      <c r="K22" s="62" t="e">
        <f>'WP21 615150'!#REF!</f>
        <v>#REF!</v>
      </c>
    </row>
    <row r="23" spans="1:11">
      <c r="C23" s="9"/>
      <c r="D23" s="2"/>
      <c r="E23" s="2"/>
      <c r="F23" s="2"/>
      <c r="G23" s="2"/>
      <c r="J23" s="75" t="s">
        <v>21</v>
      </c>
      <c r="K23" s="62" t="e">
        <f>'WP21 615150'!#REF!</f>
        <v>#REF!</v>
      </c>
    </row>
    <row r="24" spans="1:11">
      <c r="A24" t="s">
        <v>22</v>
      </c>
      <c r="B24" t="s">
        <v>27</v>
      </c>
      <c r="C24" s="1">
        <f>C21</f>
        <v>26925.45</v>
      </c>
      <c r="D24" s="1">
        <f>C24</f>
        <v>26925.45</v>
      </c>
      <c r="E24" s="1">
        <f>D24</f>
        <v>26925.45</v>
      </c>
      <c r="F24" s="1">
        <f>E24</f>
        <v>26925.45</v>
      </c>
      <c r="G24" s="1"/>
      <c r="J24" s="75" t="s">
        <v>44</v>
      </c>
      <c r="K24" s="62">
        <f>'WP21 615150'!O7</f>
        <v>55198.898000000001</v>
      </c>
    </row>
    <row r="25" spans="1:11">
      <c r="A25" t="s">
        <v>23</v>
      </c>
      <c r="B25" t="s">
        <v>27</v>
      </c>
      <c r="C25" s="1"/>
      <c r="D25" s="1">
        <f>D21</f>
        <v>8281</v>
      </c>
      <c r="E25" s="1">
        <f>D25</f>
        <v>8281</v>
      </c>
      <c r="F25" s="1">
        <f>E25</f>
        <v>8281</v>
      </c>
      <c r="G25" s="1"/>
      <c r="J25" s="75" t="s">
        <v>58</v>
      </c>
      <c r="K25" s="62">
        <f>'WP21 615150'!O10</f>
        <v>0</v>
      </c>
    </row>
    <row r="26" spans="1:11">
      <c r="A26" t="s">
        <v>24</v>
      </c>
      <c r="B26" t="s">
        <v>27</v>
      </c>
      <c r="C26" s="1"/>
      <c r="D26" s="1"/>
      <c r="E26" s="1" t="e">
        <f>E21</f>
        <v>#REF!</v>
      </c>
      <c r="F26" s="1" t="e">
        <f>E26</f>
        <v>#REF!</v>
      </c>
      <c r="G26" s="1"/>
      <c r="J26" s="75" t="s">
        <v>50</v>
      </c>
      <c r="K26" s="62">
        <f>'WP21 615150'!O11</f>
        <v>9907.6571428571406</v>
      </c>
    </row>
    <row r="27" spans="1:11">
      <c r="A27" t="s">
        <v>25</v>
      </c>
      <c r="B27" t="s">
        <v>27</v>
      </c>
      <c r="C27" s="1"/>
      <c r="D27" s="1"/>
      <c r="E27" s="1"/>
      <c r="F27" s="1">
        <f>F21</f>
        <v>0</v>
      </c>
      <c r="G27" s="1"/>
      <c r="J27" s="65" t="s">
        <v>41</v>
      </c>
      <c r="K27" s="66" t="e">
        <f>SUBTOTAL(109,K19:K24)+K25+K26</f>
        <v>#REF!</v>
      </c>
    </row>
    <row r="28" spans="1:11">
      <c r="A28" t="s">
        <v>45</v>
      </c>
      <c r="B28" t="s">
        <v>27</v>
      </c>
      <c r="C28" s="1"/>
      <c r="D28" s="1"/>
      <c r="E28" s="1"/>
      <c r="F28" s="1"/>
      <c r="G28" s="1" t="e">
        <f>G21</f>
        <v>#REF!</v>
      </c>
      <c r="J28" s="78" t="s">
        <v>52</v>
      </c>
      <c r="K28" s="79" t="s">
        <v>15</v>
      </c>
    </row>
    <row r="29" spans="1:11" ht="15" thickBot="1">
      <c r="J29" s="76" t="s">
        <v>53</v>
      </c>
      <c r="K29" s="77" t="e">
        <f>'WP21 615150'!#REF!</f>
        <v>#REF!</v>
      </c>
    </row>
    <row r="30" spans="1:11" ht="15" thickBot="1">
      <c r="D30" s="72" t="e">
        <f>K27-D24</f>
        <v>#REF!</v>
      </c>
      <c r="F30" s="69" t="e">
        <f>K27-E22</f>
        <v>#REF!</v>
      </c>
      <c r="J30" s="76" t="s">
        <v>54</v>
      </c>
      <c r="K30" s="77">
        <f>'WP21 615150'!O9</f>
        <v>9975.0300000000007</v>
      </c>
    </row>
    <row r="32" spans="1:11">
      <c r="F32" s="80"/>
    </row>
  </sheetData>
  <pageMargins left="0.7" right="0.7" top="0.75" bottom="0.75" header="0.3" footer="0.3"/>
  <pageSetup orientation="portrait" r:id="rId1"/>
  <drawing r:id="rId2"/>
  <legacyDrawing r:id="rId3"/>
  <tableParts count="1">
    <tablePart r:id="rId4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K30"/>
  <sheetViews>
    <sheetView zoomScaleNormal="100" workbookViewId="0">
      <selection activeCell="C25" sqref="C25"/>
    </sheetView>
  </sheetViews>
  <sheetFormatPr defaultRowHeight="14.4"/>
  <cols>
    <col min="2" max="2" width="25.109375" bestFit="1" customWidth="1"/>
    <col min="3" max="6" width="10.109375" customWidth="1"/>
    <col min="7" max="7" width="12.44140625" customWidth="1"/>
    <col min="10" max="10" width="30.44140625" bestFit="1" customWidth="1"/>
    <col min="11" max="11" width="14.109375" customWidth="1"/>
    <col min="13" max="13" width="9.88671875" bestFit="1" customWidth="1"/>
  </cols>
  <sheetData>
    <row r="12" spans="10:11" ht="15.6">
      <c r="J12" s="4"/>
      <c r="K12" s="73"/>
    </row>
    <row r="13" spans="10:11">
      <c r="J13" s="3"/>
    </row>
    <row r="17" spans="1:11">
      <c r="B17" s="7" t="s">
        <v>30</v>
      </c>
    </row>
    <row r="18" spans="1:11" ht="15" thickBot="1">
      <c r="B18" s="5" t="s">
        <v>26</v>
      </c>
      <c r="C18" s="6" t="s">
        <v>22</v>
      </c>
      <c r="D18" s="6" t="s">
        <v>23</v>
      </c>
      <c r="E18" s="6" t="s">
        <v>24</v>
      </c>
      <c r="F18" s="6" t="s">
        <v>25</v>
      </c>
      <c r="G18" s="6" t="s">
        <v>60</v>
      </c>
      <c r="J18" s="24" t="s">
        <v>14</v>
      </c>
      <c r="K18" s="24" t="s">
        <v>15</v>
      </c>
    </row>
    <row r="19" spans="1:11" ht="15" thickBot="1">
      <c r="B19" t="s">
        <v>9</v>
      </c>
      <c r="C19" s="1">
        <f>43598/4</f>
        <v>10899.5</v>
      </c>
      <c r="D19" s="1">
        <f>43598/4</f>
        <v>10899.5</v>
      </c>
      <c r="E19" s="1">
        <f>43598/4</f>
        <v>10899.5</v>
      </c>
      <c r="F19" s="1">
        <f>43598/4</f>
        <v>10899.5</v>
      </c>
      <c r="G19" s="1">
        <f>SUM(C19:F19)</f>
        <v>43598</v>
      </c>
      <c r="J19" s="32" t="s">
        <v>31</v>
      </c>
      <c r="K19" s="67">
        <f>'WP21 615100'!M8</f>
        <v>0</v>
      </c>
    </row>
    <row r="20" spans="1:11" ht="15" thickBot="1">
      <c r="B20" t="s">
        <v>28</v>
      </c>
      <c r="C20" s="1">
        <f>C19</f>
        <v>10899.5</v>
      </c>
      <c r="D20" s="1">
        <f>C20+D19</f>
        <v>21799</v>
      </c>
      <c r="E20" s="1">
        <f>D20+E19</f>
        <v>32698.5</v>
      </c>
      <c r="F20" s="1">
        <f>E20+F19</f>
        <v>43598</v>
      </c>
      <c r="G20" s="1">
        <f>G19</f>
        <v>43598</v>
      </c>
      <c r="J20" s="36" t="s">
        <v>35</v>
      </c>
      <c r="K20" s="67">
        <f>'WP21 615100'!M9</f>
        <v>0</v>
      </c>
    </row>
    <row r="21" spans="1:11" ht="15" thickBot="1">
      <c r="B21" t="s">
        <v>46</v>
      </c>
      <c r="C21" s="8">
        <v>18541.55</v>
      </c>
      <c r="D21" s="8">
        <v>12389.84</v>
      </c>
      <c r="E21" s="8">
        <v>21525.71</v>
      </c>
      <c r="F21" s="8">
        <v>3214.65</v>
      </c>
      <c r="G21" s="10">
        <f>SUM(C21:F21)</f>
        <v>55671.75</v>
      </c>
      <c r="J21" s="36" t="s">
        <v>33</v>
      </c>
      <c r="K21" s="67">
        <f>'WP21 615100'!M10</f>
        <v>0</v>
      </c>
    </row>
    <row r="22" spans="1:11" ht="15" thickBot="1">
      <c r="B22" t="s">
        <v>29</v>
      </c>
      <c r="C22" s="1">
        <f>C21</f>
        <v>18541.55</v>
      </c>
      <c r="D22" s="1">
        <f>C22+D21</f>
        <v>30931.39</v>
      </c>
      <c r="E22" s="1">
        <f>D22+E21</f>
        <v>52457.1</v>
      </c>
      <c r="F22" s="1">
        <f>E22+F21</f>
        <v>55671.75</v>
      </c>
      <c r="G22" s="1"/>
      <c r="J22" s="36" t="s">
        <v>32</v>
      </c>
      <c r="K22" s="67">
        <f>'WP21 615100'!M11</f>
        <v>0</v>
      </c>
    </row>
    <row r="23" spans="1:11" ht="15" thickBot="1">
      <c r="C23" s="9"/>
      <c r="D23" s="2"/>
      <c r="E23" s="2"/>
      <c r="F23" s="2"/>
      <c r="G23" s="2"/>
      <c r="J23" s="36" t="s">
        <v>40</v>
      </c>
      <c r="K23" s="67">
        <f>'WP21 615100'!M12</f>
        <v>0</v>
      </c>
    </row>
    <row r="24" spans="1:11" ht="15" thickBot="1">
      <c r="A24" t="s">
        <v>22</v>
      </c>
      <c r="B24" t="s">
        <v>46</v>
      </c>
      <c r="C24" s="1">
        <f>C21</f>
        <v>18541.55</v>
      </c>
      <c r="D24" s="1">
        <f>C24</f>
        <v>18541.55</v>
      </c>
      <c r="E24" s="1">
        <f>D24</f>
        <v>18541.55</v>
      </c>
      <c r="F24" s="1">
        <f>E24</f>
        <v>18541.55</v>
      </c>
      <c r="G24" s="1"/>
      <c r="J24" s="36" t="s">
        <v>12</v>
      </c>
      <c r="K24" s="67">
        <f>'WP21 615100'!M13</f>
        <v>0</v>
      </c>
    </row>
    <row r="25" spans="1:11" ht="15" thickBot="1">
      <c r="A25" t="s">
        <v>23</v>
      </c>
      <c r="B25" t="s">
        <v>46</v>
      </c>
      <c r="C25" s="1"/>
      <c r="D25" s="1">
        <f>D21</f>
        <v>12389.84</v>
      </c>
      <c r="E25" s="1">
        <f>D25</f>
        <v>12389.84</v>
      </c>
      <c r="F25" s="1">
        <f>E25</f>
        <v>12389.84</v>
      </c>
      <c r="G25" s="1"/>
      <c r="J25" s="36" t="s">
        <v>47</v>
      </c>
      <c r="K25" s="67">
        <f>'WP21 615100'!M14</f>
        <v>117.2</v>
      </c>
    </row>
    <row r="26" spans="1:11" ht="15" thickBot="1">
      <c r="A26" t="s">
        <v>24</v>
      </c>
      <c r="B26" t="s">
        <v>46</v>
      </c>
      <c r="C26" s="1"/>
      <c r="D26" s="1"/>
      <c r="E26" s="1">
        <f>E21</f>
        <v>21525.71</v>
      </c>
      <c r="F26" s="1">
        <f>E26</f>
        <v>21525.71</v>
      </c>
      <c r="G26" s="1"/>
      <c r="J26" s="36" t="s">
        <v>34</v>
      </c>
      <c r="K26" s="67">
        <f>'WP21 615100'!M15</f>
        <v>0</v>
      </c>
    </row>
    <row r="27" spans="1:11" ht="15" thickBot="1">
      <c r="A27" t="s">
        <v>25</v>
      </c>
      <c r="B27" t="s">
        <v>46</v>
      </c>
      <c r="C27" s="1"/>
      <c r="D27" s="1"/>
      <c r="E27" s="1"/>
      <c r="F27" s="1">
        <f>F21</f>
        <v>3214.65</v>
      </c>
      <c r="G27" s="1"/>
      <c r="J27" s="36" t="s">
        <v>48</v>
      </c>
      <c r="K27" s="67">
        <f>'WP21 615100'!M16</f>
        <v>0</v>
      </c>
    </row>
    <row r="28" spans="1:11" ht="15" thickBot="1">
      <c r="A28" t="s">
        <v>60</v>
      </c>
      <c r="B28" t="s">
        <v>46</v>
      </c>
      <c r="C28" s="1"/>
      <c r="D28" s="1"/>
      <c r="E28" s="1"/>
      <c r="F28" s="1"/>
      <c r="G28" s="1">
        <f>G21</f>
        <v>55671.75</v>
      </c>
      <c r="J28" s="36"/>
      <c r="K28" s="67">
        <f>'WP21 615100'!M17</f>
        <v>0</v>
      </c>
    </row>
    <row r="29" spans="1:11">
      <c r="J29" s="43" t="s">
        <v>16</v>
      </c>
      <c r="K29" s="44">
        <f>SUBTOTAL(109,K19:K28)</f>
        <v>117.2</v>
      </c>
    </row>
    <row r="30" spans="1:11">
      <c r="K30" s="73">
        <f>G21+K28-K29</f>
        <v>55554.55</v>
      </c>
    </row>
  </sheetData>
  <pageMargins left="0.7" right="0.7" top="0.75" bottom="0.75" header="0.3" footer="0.3"/>
  <pageSetup orientation="portrait" r:id="rId1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3</vt:i4>
      </vt:variant>
    </vt:vector>
  </HeadingPairs>
  <TitlesOfParts>
    <vt:vector size="17" baseType="lpstr">
      <vt:lpstr>WPPL SC PO List</vt:lpstr>
      <vt:lpstr>WP20 615100</vt:lpstr>
      <vt:lpstr>WP20 170100</vt:lpstr>
      <vt:lpstr>WP21 750125</vt:lpstr>
      <vt:lpstr>MP30 615100</vt:lpstr>
      <vt:lpstr>WP21 615100</vt:lpstr>
      <vt:lpstr>WP23 615100</vt:lpstr>
      <vt:lpstr>WP21 615150</vt:lpstr>
      <vt:lpstr>WP21 170100</vt:lpstr>
      <vt:lpstr>MP30 170100</vt:lpstr>
      <vt:lpstr>WP21 750120</vt:lpstr>
      <vt:lpstr>Other</vt:lpstr>
      <vt:lpstr>Chart - WP21 615150</vt:lpstr>
      <vt:lpstr>Chart - WP21 615100</vt:lpstr>
      <vt:lpstr>'MP30 615100'!Print_Area</vt:lpstr>
      <vt:lpstr>'WP21 615100'!Print_Area</vt:lpstr>
      <vt:lpstr>'WP21 615150'!Print_Area</vt:lpstr>
    </vt:vector>
  </TitlesOfParts>
  <Company>Waters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Edwin Koh</cp:lastModifiedBy>
  <cp:lastPrinted>2013-06-18T02:36:14Z</cp:lastPrinted>
  <dcterms:created xsi:type="dcterms:W3CDTF">2010-03-10T07:35:26Z</dcterms:created>
  <dcterms:modified xsi:type="dcterms:W3CDTF">2020-04-28T02:13:11Z</dcterms:modified>
</cp:coreProperties>
</file>