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bookViews>
    <workbookView xWindow="4710" yWindow="885" windowWidth="15390" windowHeight="11490"/>
  </bookViews>
  <sheets>
    <sheet name="IT Infrastructure" sheetId="1" r:id="rId1"/>
    <sheet name="Flex SG" sheetId="2" r:id="rId2"/>
    <sheet name="Flex Senai" sheetId="3" r:id="rId3"/>
    <sheet name="Venture" sheetId="4" r:id="rId4"/>
    <sheet name="Venture PCB" sheetId="5" r:id="rId5"/>
    <sheet name="CEI SG" sheetId="6" r:id="rId6"/>
    <sheet name="CEI Batam" sheetId="7" r:id="rId7"/>
    <sheet name="Richport" sheetId="8" r:id="rId8"/>
    <sheet name="Keypoint" sheetId="9" r:id="rId9"/>
  </sheets>
  <externalReferences>
    <externalReference r:id="rId10"/>
  </externalReferences>
  <calcPr calcId="145621"/>
</workbook>
</file>

<file path=xl/calcChain.xml><?xml version="1.0" encoding="utf-8"?>
<calcChain xmlns="http://schemas.openxmlformats.org/spreadsheetml/2006/main">
  <c r="J26" i="1" l="1"/>
  <c r="G15" i="9"/>
  <c r="F15" i="9"/>
  <c r="E15" i="9"/>
  <c r="D15" i="9"/>
  <c r="C15" i="9"/>
  <c r="B15" i="9"/>
  <c r="A11" i="9"/>
  <c r="M8" i="9"/>
  <c r="L8" i="9"/>
  <c r="K8" i="9"/>
  <c r="J8" i="9"/>
  <c r="I8" i="9"/>
  <c r="H8" i="9"/>
  <c r="G8" i="9"/>
  <c r="F8" i="9"/>
  <c r="E8" i="9"/>
  <c r="D8" i="9"/>
  <c r="C8" i="9"/>
  <c r="B8" i="9"/>
  <c r="A4" i="9"/>
  <c r="G15" i="8"/>
  <c r="F15" i="8"/>
  <c r="E15" i="8"/>
  <c r="D15" i="8"/>
  <c r="C15" i="8"/>
  <c r="B15" i="8"/>
  <c r="A11" i="8"/>
  <c r="M8" i="8"/>
  <c r="L8" i="8"/>
  <c r="K8" i="8"/>
  <c r="J8" i="8"/>
  <c r="I8" i="8"/>
  <c r="H8" i="8"/>
  <c r="G8" i="8"/>
  <c r="F8" i="8"/>
  <c r="E8" i="8"/>
  <c r="D8" i="8"/>
  <c r="C8" i="8"/>
  <c r="B8" i="8"/>
  <c r="A4" i="8"/>
  <c r="A20" i="7"/>
  <c r="G15" i="7"/>
  <c r="F15" i="7"/>
  <c r="E15" i="7"/>
  <c r="D15" i="7"/>
  <c r="C15" i="7"/>
  <c r="B15" i="7"/>
  <c r="A11" i="7"/>
  <c r="M8" i="7"/>
  <c r="L8" i="7"/>
  <c r="K8" i="7"/>
  <c r="J8" i="7"/>
  <c r="I8" i="7"/>
  <c r="H8" i="7"/>
  <c r="G8" i="7"/>
  <c r="F8" i="7"/>
  <c r="E8" i="7"/>
  <c r="D8" i="7"/>
  <c r="C8" i="7"/>
  <c r="B8" i="7"/>
  <c r="A4" i="7"/>
  <c r="L15" i="5"/>
  <c r="J15" i="5"/>
  <c r="H15" i="5"/>
  <c r="F15" i="5"/>
  <c r="E15" i="5"/>
  <c r="D15" i="5"/>
  <c r="C15" i="5"/>
  <c r="B15" i="5"/>
  <c r="L8" i="5"/>
  <c r="J8" i="5"/>
  <c r="I8" i="5"/>
  <c r="H8" i="5"/>
  <c r="G8" i="5"/>
  <c r="F8" i="5"/>
  <c r="E8" i="5"/>
  <c r="D8" i="5"/>
  <c r="C8" i="5"/>
  <c r="B8" i="5"/>
  <c r="A21" i="3"/>
  <c r="A22" i="3" s="1"/>
  <c r="A23" i="3" s="1"/>
  <c r="M15" i="3"/>
  <c r="L15" i="3"/>
  <c r="K15" i="3"/>
  <c r="J15" i="3"/>
  <c r="I15" i="3"/>
  <c r="H15" i="3"/>
  <c r="G15" i="3"/>
  <c r="F15" i="3"/>
  <c r="E15" i="3"/>
  <c r="D15" i="3"/>
  <c r="C15" i="3"/>
  <c r="B15" i="3"/>
  <c r="M8" i="3"/>
  <c r="L8" i="3"/>
  <c r="K8" i="3"/>
  <c r="J8" i="3"/>
  <c r="I8" i="3"/>
  <c r="H8" i="3"/>
  <c r="G8" i="3"/>
  <c r="F8" i="3"/>
  <c r="E8" i="3"/>
  <c r="D8" i="3"/>
  <c r="C8" i="3"/>
  <c r="B8" i="3"/>
  <c r="J185" i="2"/>
  <c r="I185" i="2"/>
  <c r="J183" i="2"/>
  <c r="I183" i="2"/>
  <c r="J182" i="2"/>
  <c r="I182" i="2"/>
  <c r="J181" i="2"/>
  <c r="I181" i="2"/>
  <c r="J180" i="2"/>
  <c r="I180" i="2"/>
  <c r="J179" i="2"/>
  <c r="I179" i="2"/>
  <c r="J178" i="2"/>
  <c r="I178" i="2"/>
  <c r="J177" i="2"/>
  <c r="I177" i="2"/>
  <c r="J176" i="2"/>
  <c r="I176" i="2"/>
  <c r="J175" i="2"/>
  <c r="I175" i="2"/>
  <c r="J174" i="2"/>
  <c r="I174" i="2"/>
  <c r="J173" i="2"/>
  <c r="I173" i="2"/>
  <c r="J172" i="2"/>
  <c r="I172" i="2"/>
  <c r="J171" i="2"/>
  <c r="I171" i="2"/>
  <c r="I170" i="2"/>
  <c r="I158" i="2"/>
  <c r="J158" i="2" s="1"/>
  <c r="I157" i="2"/>
  <c r="J157" i="2" s="1"/>
  <c r="I156" i="2"/>
  <c r="J156" i="2" s="1"/>
  <c r="I155" i="2"/>
  <c r="J155" i="2" s="1"/>
  <c r="I154" i="2"/>
  <c r="J154" i="2" s="1"/>
  <c r="I153" i="2"/>
  <c r="J153" i="2" s="1"/>
  <c r="I152" i="2"/>
  <c r="J152" i="2" s="1"/>
  <c r="I151" i="2"/>
  <c r="J151" i="2" s="1"/>
  <c r="I150" i="2"/>
  <c r="J150" i="2" s="1"/>
  <c r="I149" i="2"/>
  <c r="J149" i="2" s="1"/>
  <c r="I148" i="2"/>
  <c r="J148" i="2" s="1"/>
  <c r="I147" i="2"/>
  <c r="J147" i="2" s="1"/>
  <c r="I146" i="2"/>
  <c r="J146" i="2" s="1"/>
  <c r="I145" i="2"/>
  <c r="J145" i="2" s="1"/>
  <c r="I144" i="2"/>
  <c r="J144" i="2" s="1"/>
  <c r="I143" i="2"/>
  <c r="J143" i="2" s="1"/>
  <c r="J142" i="2"/>
  <c r="I142" i="2"/>
  <c r="J141" i="2"/>
  <c r="I141" i="2"/>
  <c r="J138" i="2"/>
  <c r="I138" i="2"/>
  <c r="J137" i="2"/>
  <c r="I137" i="2"/>
  <c r="J133" i="2"/>
  <c r="I133" i="2"/>
  <c r="J130" i="2"/>
  <c r="I130" i="2"/>
  <c r="J127" i="2"/>
  <c r="I127" i="2"/>
  <c r="J124" i="2"/>
  <c r="I124" i="2"/>
  <c r="J121" i="2"/>
  <c r="I121" i="2"/>
  <c r="J118" i="2"/>
  <c r="I118" i="2"/>
  <c r="J115" i="2"/>
  <c r="I115" i="2"/>
  <c r="J112" i="2"/>
  <c r="I112" i="2"/>
  <c r="I111" i="2"/>
  <c r="J111" i="2" s="1"/>
  <c r="I108" i="2"/>
  <c r="J108" i="2" s="1"/>
  <c r="I106" i="2"/>
  <c r="J106" i="2" s="1"/>
  <c r="I105" i="2"/>
  <c r="J105" i="2" s="1"/>
  <c r="I102" i="2"/>
  <c r="J101" i="2"/>
  <c r="I101" i="2"/>
  <c r="I98" i="2"/>
  <c r="I96" i="2"/>
  <c r="I94" i="2"/>
  <c r="J92" i="2"/>
  <c r="I92" i="2"/>
  <c r="I88" i="2"/>
  <c r="I86" i="2"/>
  <c r="I84" i="2"/>
  <c r="J82" i="2"/>
  <c r="I82" i="2"/>
  <c r="I81" i="2"/>
  <c r="I78" i="2"/>
  <c r="I76" i="2"/>
  <c r="I74" i="2"/>
  <c r="J72" i="2"/>
  <c r="I72" i="2"/>
  <c r="I68" i="2"/>
  <c r="I66" i="2"/>
  <c r="I64" i="2"/>
  <c r="J62" i="2"/>
  <c r="I62" i="2"/>
  <c r="I58" i="2"/>
  <c r="I56" i="2"/>
  <c r="I54" i="2"/>
  <c r="J52" i="2"/>
  <c r="I52" i="2"/>
  <c r="I48" i="2"/>
  <c r="I46" i="2"/>
  <c r="I44" i="2"/>
  <c r="J42" i="2"/>
  <c r="I42" i="2"/>
  <c r="I39" i="2"/>
  <c r="J39" i="2" s="1"/>
  <c r="I38" i="2"/>
  <c r="J38" i="2" s="1"/>
  <c r="I37" i="2"/>
  <c r="J37" i="2" s="1"/>
  <c r="J34" i="2"/>
  <c r="I34" i="2"/>
  <c r="J33" i="2"/>
  <c r="I33" i="2"/>
  <c r="I32" i="2"/>
  <c r="J32" i="2" s="1"/>
  <c r="I31" i="2"/>
  <c r="J30" i="2"/>
  <c r="I30" i="2"/>
  <c r="J29" i="2"/>
  <c r="I29" i="2"/>
  <c r="J28" i="2"/>
  <c r="I28" i="2"/>
  <c r="I25" i="2"/>
  <c r="I23" i="2"/>
  <c r="J21" i="2"/>
  <c r="I21" i="2"/>
  <c r="J20" i="2"/>
  <c r="I20" i="2"/>
  <c r="J19" i="2"/>
  <c r="I19" i="2"/>
  <c r="M15" i="2"/>
  <c r="L15" i="2"/>
  <c r="K15" i="2"/>
  <c r="J15" i="2"/>
  <c r="I15" i="2"/>
  <c r="H15" i="2"/>
  <c r="G15" i="2"/>
  <c r="F15" i="2"/>
  <c r="E15" i="2"/>
  <c r="D15" i="2"/>
  <c r="C15" i="2"/>
  <c r="B15" i="2"/>
  <c r="M8" i="2"/>
  <c r="L8" i="2"/>
  <c r="K8" i="2"/>
  <c r="J8" i="2"/>
  <c r="I8" i="2"/>
  <c r="H8" i="2"/>
  <c r="G8" i="2"/>
  <c r="F8" i="2"/>
  <c r="E8" i="2"/>
  <c r="D8" i="2"/>
  <c r="C8" i="2"/>
  <c r="B8" i="2"/>
  <c r="I58" i="4" l="1"/>
  <c r="I57" i="4"/>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I26" i="4"/>
  <c r="I25" i="4"/>
  <c r="I24" i="4"/>
  <c r="I23" i="4"/>
  <c r="I22" i="4"/>
  <c r="I21" i="4"/>
  <c r="I20" i="4"/>
  <c r="I19" i="4"/>
  <c r="L15" i="4"/>
  <c r="J15" i="4"/>
  <c r="H15" i="4"/>
  <c r="F15" i="4"/>
  <c r="E15" i="4"/>
  <c r="D15" i="4"/>
  <c r="C15" i="4"/>
  <c r="B15" i="4"/>
  <c r="L8" i="4"/>
  <c r="J8" i="4"/>
  <c r="I8" i="4"/>
  <c r="H8" i="4"/>
  <c r="G8" i="4"/>
  <c r="F8" i="4"/>
  <c r="E8" i="4"/>
  <c r="D8" i="4"/>
  <c r="C8" i="4"/>
  <c r="B8" i="4"/>
  <c r="I22" i="6"/>
  <c r="I21" i="6"/>
  <c r="I20" i="6"/>
  <c r="I19" i="6"/>
  <c r="I18" i="6"/>
  <c r="I17" i="6"/>
  <c r="G14" i="6"/>
  <c r="F14" i="6"/>
  <c r="E14" i="6"/>
  <c r="D14" i="6"/>
  <c r="C14" i="6"/>
  <c r="B14" i="6"/>
  <c r="A10" i="6"/>
  <c r="M7" i="6"/>
  <c r="L7" i="6"/>
  <c r="K7" i="6"/>
  <c r="J7" i="6"/>
  <c r="I7" i="6"/>
  <c r="H7" i="6"/>
  <c r="G7" i="6"/>
  <c r="F7" i="6"/>
  <c r="E7" i="6"/>
  <c r="D7" i="6"/>
  <c r="C7" i="6"/>
  <c r="B7" i="6"/>
  <c r="A3" i="6"/>
</calcChain>
</file>

<file path=xl/comments1.xml><?xml version="1.0" encoding="utf-8"?>
<comments xmlns="http://schemas.openxmlformats.org/spreadsheetml/2006/main">
  <authors>
    <author>Author</author>
  </authors>
  <commentList>
    <comment ref="F18" authorId="0">
      <text>
        <r>
          <rPr>
            <b/>
            <sz val="8"/>
            <color indexed="81"/>
            <rFont val="Tahoma"/>
            <family val="2"/>
          </rPr>
          <t>Author:</t>
        </r>
        <r>
          <rPr>
            <sz val="8"/>
            <color indexed="81"/>
            <rFont val="Tahoma"/>
            <family val="2"/>
          </rPr>
          <t xml:space="preserve">
3 = unique tester
2 = multiple tester but will affect output when down
1 = standard tester</t>
        </r>
      </text>
    </comment>
    <comment ref="L18" authorId="0">
      <text>
        <r>
          <rPr>
            <b/>
            <sz val="8"/>
            <color indexed="81"/>
            <rFont val="Tahoma"/>
            <family val="2"/>
          </rPr>
          <t>skwjdedu::</t>
        </r>
        <r>
          <rPr>
            <sz val="8"/>
            <color indexed="81"/>
            <rFont val="Tahoma"/>
            <family val="2"/>
          </rPr>
          <t xml:space="preserve">
Period 1st Jan 2011 to 31st Dec 2011</t>
        </r>
      </text>
    </comment>
    <comment ref="M18" authorId="0">
      <text>
        <r>
          <rPr>
            <b/>
            <sz val="8"/>
            <color indexed="81"/>
            <rFont val="Tahoma"/>
            <family val="2"/>
          </rPr>
          <t>skwjdedu:</t>
        </r>
        <r>
          <rPr>
            <sz val="8"/>
            <color indexed="81"/>
            <rFont val="Tahoma"/>
            <family val="2"/>
          </rPr>
          <t xml:space="preserve">
Period 1st Jan 2011 to 31st Dec 2011</t>
        </r>
      </text>
    </comment>
    <comment ref="O18" authorId="0">
      <text>
        <r>
          <rPr>
            <b/>
            <sz val="8"/>
            <color indexed="81"/>
            <rFont val="Tahoma"/>
            <family val="2"/>
          </rPr>
          <t>Author:</t>
        </r>
        <r>
          <rPr>
            <sz val="8"/>
            <color indexed="81"/>
            <rFont val="Tahoma"/>
            <family val="2"/>
          </rPr>
          <t xml:space="preserve">
Green - Fixture working
Red - Fixture not working</t>
        </r>
      </text>
    </comment>
    <comment ref="P18" authorId="0">
      <text>
        <r>
          <rPr>
            <b/>
            <sz val="8"/>
            <color indexed="81"/>
            <rFont val="Tahoma"/>
            <family val="2"/>
          </rPr>
          <t>Author:</t>
        </r>
        <r>
          <rPr>
            <sz val="8"/>
            <color indexed="81"/>
            <rFont val="Tahoma"/>
            <family val="2"/>
          </rPr>
          <t xml:space="preserve">
3 = High Risk, production volume high, will be affected once tester down
2 = Medium Risk, tester down will not affect output for max 2 weeks
1 = Low Risk, tester down will not affect output when down for more than 2 weeks.</t>
        </r>
      </text>
    </comment>
    <comment ref="E22" authorId="0">
      <text>
        <r>
          <rPr>
            <b/>
            <sz val="8"/>
            <color indexed="81"/>
            <rFont val="Tahoma"/>
            <family val="2"/>
          </rPr>
          <t>Author:</t>
        </r>
        <r>
          <rPr>
            <sz val="8"/>
            <color indexed="81"/>
            <rFont val="Tahoma"/>
            <family val="2"/>
          </rPr>
          <t xml:space="preserve">
3 for punp tray, 2 for piumps and 1 final test station
</t>
        </r>
      </text>
    </comment>
    <comment ref="E24" authorId="0">
      <text>
        <r>
          <rPr>
            <b/>
            <sz val="8"/>
            <color indexed="81"/>
            <rFont val="Tahoma"/>
            <family val="2"/>
          </rPr>
          <t>Author:</t>
        </r>
        <r>
          <rPr>
            <sz val="8"/>
            <color indexed="81"/>
            <rFont val="Tahoma"/>
            <family val="2"/>
          </rPr>
          <t xml:space="preserve">
3 for punp tray, 2 for piumps and 1 final test station
</t>
        </r>
      </text>
    </comment>
    <comment ref="E26" authorId="0">
      <text>
        <r>
          <rPr>
            <b/>
            <sz val="8"/>
            <color indexed="81"/>
            <rFont val="Tahoma"/>
            <family val="2"/>
          </rPr>
          <t>Author:</t>
        </r>
        <r>
          <rPr>
            <sz val="8"/>
            <color indexed="81"/>
            <rFont val="Tahoma"/>
            <family val="2"/>
          </rPr>
          <t xml:space="preserve">
3 for punp tray, 2 for piumps and 1 final test station
</t>
        </r>
      </text>
    </comment>
    <comment ref="E33" authorId="0">
      <text>
        <r>
          <rPr>
            <b/>
            <sz val="8"/>
            <color indexed="81"/>
            <rFont val="Tahoma"/>
            <family val="2"/>
          </rPr>
          <t>Author:</t>
        </r>
        <r>
          <rPr>
            <sz val="8"/>
            <color indexed="81"/>
            <rFont val="Tahoma"/>
            <family val="2"/>
          </rPr>
          <t xml:space="preserve">
1 down</t>
        </r>
      </text>
    </comment>
    <comment ref="G35" authorId="0">
      <text>
        <r>
          <rPr>
            <b/>
            <sz val="9"/>
            <color indexed="81"/>
            <rFont val="Tahoma"/>
            <family val="2"/>
          </rPr>
          <t xml:space="preserve">Author:
</t>
        </r>
      </text>
    </comment>
    <comment ref="E72" authorId="0">
      <text>
        <r>
          <rPr>
            <b/>
            <sz val="8"/>
            <color indexed="81"/>
            <rFont val="Tahoma"/>
            <family val="2"/>
          </rPr>
          <t>Author:</t>
        </r>
        <r>
          <rPr>
            <sz val="8"/>
            <color indexed="81"/>
            <rFont val="Tahoma"/>
            <family val="2"/>
          </rPr>
          <t xml:space="preserve">
12 working, 4 spare</t>
        </r>
      </text>
    </comment>
  </commentList>
</comments>
</file>

<file path=xl/comments2.xml><?xml version="1.0" encoding="utf-8"?>
<comments xmlns="http://schemas.openxmlformats.org/spreadsheetml/2006/main">
  <authors>
    <author>Author</author>
  </authors>
  <commentList>
    <comment ref="G6" authorId="0">
      <text>
        <r>
          <rPr>
            <b/>
            <sz val="9"/>
            <color indexed="81"/>
            <rFont val="Tahoma"/>
            <family val="2"/>
          </rPr>
          <t>Author:</t>
        </r>
        <r>
          <rPr>
            <sz val="9"/>
            <color indexed="81"/>
            <rFont val="Tahoma"/>
            <family val="2"/>
          </rPr>
          <t xml:space="preserve">
1: TE 82760-5 down for 2 days from 12 to 13 Mar due to faulty Edge RS232 convertor. 
2: Hi-pot tester 95050 during on site calibration discover that AC output is at 1/2 of output setting. No impact to products as AC test is not in use. </t>
        </r>
      </text>
    </comment>
    <comment ref="I6" authorId="0">
      <text>
        <r>
          <rPr>
            <b/>
            <sz val="9"/>
            <color indexed="81"/>
            <rFont val="Tahoma"/>
            <family val="2"/>
          </rPr>
          <t>Author:</t>
        </r>
        <r>
          <rPr>
            <sz val="9"/>
            <color indexed="81"/>
            <rFont val="Tahoma"/>
            <family val="2"/>
          </rPr>
          <t xml:space="preserve">
1: Acquity H-Class CH-A Tester, TE83013-1 down for 3 days from 09-Apr to 11-Apr-18 due to faulty PC work station.
2: RTZ tester TE82995-2 down for 4 hours on 13-Apr-18 due to faulty Control Board.</t>
        </r>
      </text>
    </comment>
    <comment ref="I7" authorId="0">
      <text>
        <r>
          <rPr>
            <b/>
            <sz val="9"/>
            <color indexed="81"/>
            <rFont val="Tahoma"/>
            <family val="2"/>
          </rPr>
          <t>Author:</t>
        </r>
        <r>
          <rPr>
            <sz val="9"/>
            <color indexed="81"/>
            <rFont val="Tahoma"/>
            <family val="2"/>
          </rPr>
          <t xml:space="preserve">
1: Actuator Homing station, TE83076-1  down for 2 days from 20Ap13 to 23Apr18 due to faulty power supply.
</t>
        </r>
      </text>
    </comment>
    <comment ref="K7" authorId="0">
      <text>
        <r>
          <rPr>
            <b/>
            <sz val="9"/>
            <color indexed="81"/>
            <rFont val="Tahoma"/>
            <family val="2"/>
          </rPr>
          <t>Author:</t>
        </r>
        <r>
          <rPr>
            <sz val="9"/>
            <color indexed="81"/>
            <rFont val="Tahoma"/>
            <family val="2"/>
          </rPr>
          <t xml:space="preserve">
1:  HTCH-A Tester TE83013-1 was having consistent "communication" test failure on 28-May-2018. After verifying, it was confirmed that failure was on 210000367 Rev G in the tester. It was replaced by PCBA 210000367 Rev H. After replacing, "communication" test failure was resolved at the same day.</t>
        </r>
      </text>
    </comment>
    <comment ref="C13" authorId="0">
      <text>
        <r>
          <rPr>
            <b/>
            <sz val="9"/>
            <color indexed="81"/>
            <rFont val="Tahoma"/>
            <family val="2"/>
          </rPr>
          <t>Author:</t>
        </r>
        <r>
          <rPr>
            <sz val="9"/>
            <color indexed="81"/>
            <rFont val="Tahoma"/>
            <family val="2"/>
          </rPr>
          <t xml:space="preserve">
1: FTN, TE83064-16, down on 02Jul18, 1 day.
Due to BSM high leakage, replace seal on both Primary and Accumulator pump B.
2: FTN, TE83064-13, down on 11Jul18, 1 day.
Due to Column 4 in Column Manager Blockage.
3: FTN, TE83064-13, down on 23Jul18 to 26Jul18, 4 days.
Due to severe leakage at BSM pump A accumulator and pump B primary. 
</t>
        </r>
      </text>
    </comment>
    <comment ref="E13" authorId="0">
      <text>
        <r>
          <rPr>
            <b/>
            <sz val="9"/>
            <color indexed="81"/>
            <rFont val="Tahoma"/>
            <charset val="1"/>
          </rPr>
          <t>Author:</t>
        </r>
        <r>
          <rPr>
            <sz val="9"/>
            <color indexed="81"/>
            <rFont val="Tahoma"/>
            <charset val="1"/>
          </rPr>
          <t xml:space="preserve">
1: FTN test station TE83064-15. Station down for 4 hours on 18Aug18.
System pressure unstable due to I2V check valve in the BSM unit at the test stack. Change: P/N: 205001669 (289003706) ASSY, CARTRIDGE, I2V, HEXANE/THF. Qty: 1 piece.
2: FTN test station TE83064-11. Station down for 4 hours on 20Aug18.
BSM having severe leakage at pump B primary. Problem solve by changing one complete seal set.
3: FTN test station TE83064-12. Station down for 5 days from 21Aug18 to 29Aug18.
Due to blockage at Right Valve, Part Number: 289006760 in the Column Manager and leakage at Right Valve Inlet tubing Part Number: 430003154. Part received on 29Aug18.
</t>
        </r>
      </text>
    </comment>
    <comment ref="G13" authorId="0">
      <text>
        <r>
          <rPr>
            <b/>
            <sz val="9"/>
            <color indexed="81"/>
            <rFont val="Tahoma"/>
            <charset val="1"/>
          </rPr>
          <t>Author:</t>
        </r>
        <r>
          <rPr>
            <sz val="9"/>
            <color indexed="81"/>
            <rFont val="Tahoma"/>
            <charset val="1"/>
          </rPr>
          <t xml:space="preserve">
1: FTN test station TE83064-17. Station down for 4 hours on 20Sep18.
BSM having severe leakage at pump B primary. Problem solve by changing one complete seal set.
 </t>
        </r>
      </text>
    </comment>
    <comment ref="C14" authorId="0">
      <text>
        <r>
          <rPr>
            <b/>
            <sz val="9"/>
            <color indexed="81"/>
            <rFont val="Tahoma"/>
            <family val="2"/>
          </rPr>
          <t>Author:</t>
        </r>
        <r>
          <rPr>
            <sz val="9"/>
            <color indexed="81"/>
            <rFont val="Tahoma"/>
            <family val="2"/>
          </rPr>
          <t xml:space="preserve">
CM, TE82987, down on 24Jul18, 1 day.
Due to Ethernet Hub faulty
</t>
        </r>
      </text>
    </comment>
    <comment ref="F18" authorId="0">
      <text>
        <r>
          <rPr>
            <b/>
            <sz val="8"/>
            <color indexed="81"/>
            <rFont val="Tahoma"/>
            <family val="2"/>
          </rPr>
          <t>Author:</t>
        </r>
        <r>
          <rPr>
            <sz val="8"/>
            <color indexed="81"/>
            <rFont val="Tahoma"/>
            <family val="2"/>
          </rPr>
          <t xml:space="preserve">
3 = unique tester
2 = multiple tester but will affect output when down
1 = standard tester</t>
        </r>
      </text>
    </comment>
    <comment ref="L18" authorId="0">
      <text>
        <r>
          <rPr>
            <b/>
            <sz val="8"/>
            <color indexed="81"/>
            <rFont val="Tahoma"/>
            <family val="2"/>
          </rPr>
          <t>hctan:</t>
        </r>
        <r>
          <rPr>
            <sz val="8"/>
            <color indexed="81"/>
            <rFont val="Tahoma"/>
            <family val="2"/>
          </rPr>
          <t xml:space="preserve">
Period 1st Jan 2018 to 13 Aug 2018.</t>
        </r>
      </text>
    </comment>
    <comment ref="M18" authorId="0">
      <text>
        <r>
          <rPr>
            <b/>
            <sz val="8"/>
            <color indexed="81"/>
            <rFont val="Tahoma"/>
            <family val="2"/>
          </rPr>
          <t>hctan:</t>
        </r>
        <r>
          <rPr>
            <sz val="8"/>
            <color indexed="81"/>
            <rFont val="Tahoma"/>
            <family val="2"/>
          </rPr>
          <t xml:space="preserve">
Period 01 Jan 2018 to 13 Aug 18.
</t>
        </r>
      </text>
    </comment>
    <comment ref="O18" authorId="0">
      <text>
        <r>
          <rPr>
            <b/>
            <sz val="8"/>
            <color indexed="81"/>
            <rFont val="Tahoma"/>
            <family val="2"/>
          </rPr>
          <t>Author:</t>
        </r>
        <r>
          <rPr>
            <sz val="8"/>
            <color indexed="81"/>
            <rFont val="Tahoma"/>
            <family val="2"/>
          </rPr>
          <t xml:space="preserve">
Green - Fixture working
Red - Fixture not working</t>
        </r>
      </text>
    </comment>
  </commentList>
</comments>
</file>

<file path=xl/comments3.xml><?xml version="1.0" encoding="utf-8"?>
<comments xmlns="http://schemas.openxmlformats.org/spreadsheetml/2006/main">
  <authors>
    <author>Author</author>
  </authors>
  <commentList>
    <comment ref="G6" authorId="0">
      <text>
        <r>
          <rPr>
            <b/>
            <sz val="9"/>
            <color indexed="81"/>
            <rFont val="Tahoma"/>
            <family val="2"/>
          </rPr>
          <t>Author:</t>
        </r>
        <r>
          <rPr>
            <sz val="9"/>
            <color indexed="81"/>
            <rFont val="Tahoma"/>
            <family val="2"/>
          </rPr>
          <t xml:space="preserve">
1: TE 82760-5 down for 2 days from 12 to 13 Mar due to faulty Edge RS232 convertor. 
2: Hi-pot tester 95050 during on site calibration discover that AC output is at 1/2 of output setting. No impact to products as AC test is not in use. </t>
        </r>
      </text>
    </comment>
    <comment ref="I6" authorId="0">
      <text>
        <r>
          <rPr>
            <b/>
            <sz val="9"/>
            <color indexed="81"/>
            <rFont val="Tahoma"/>
            <family val="2"/>
          </rPr>
          <t>Author:</t>
        </r>
        <r>
          <rPr>
            <sz val="9"/>
            <color indexed="81"/>
            <rFont val="Tahoma"/>
            <family val="2"/>
          </rPr>
          <t xml:space="preserve">
1: Acquity H-Class CH-A Tester, TE83013-1 down for 3 days from 09-Apr to 11-Apr-18 due to faulty PC work station.
2: RTZ tester TE82995-2 down for 4 hours on 13-Apr-18 due to faulty Control Board.</t>
        </r>
      </text>
    </comment>
    <comment ref="I7" authorId="0">
      <text>
        <r>
          <rPr>
            <b/>
            <sz val="9"/>
            <color indexed="81"/>
            <rFont val="Tahoma"/>
            <family val="2"/>
          </rPr>
          <t>Author:</t>
        </r>
        <r>
          <rPr>
            <sz val="9"/>
            <color indexed="81"/>
            <rFont val="Tahoma"/>
            <family val="2"/>
          </rPr>
          <t xml:space="preserve">
1: Actuator Homing station, TE83076-1  down for 2 days from 20Ap13 to 23Apr18 due to faulty power supply.
</t>
        </r>
      </text>
    </comment>
    <comment ref="K7" authorId="0">
      <text>
        <r>
          <rPr>
            <b/>
            <sz val="9"/>
            <color indexed="81"/>
            <rFont val="Tahoma"/>
            <family val="2"/>
          </rPr>
          <t>Author:</t>
        </r>
        <r>
          <rPr>
            <sz val="9"/>
            <color indexed="81"/>
            <rFont val="Tahoma"/>
            <family val="2"/>
          </rPr>
          <t xml:space="preserve">
1:  HTCH-A Tester TE83013-1 was having consistent "communication" test failure on 28-May-2018. After verifying, it was confirmed that failure was on 210000367 Rev G in the tester. It was replaced by PCBA 210000367 Rev H. After replacing, "communication" test failure was resolved at the same day.</t>
        </r>
      </text>
    </comment>
    <comment ref="C13" authorId="0">
      <text>
        <r>
          <rPr>
            <b/>
            <sz val="9"/>
            <color indexed="81"/>
            <rFont val="Tahoma"/>
            <family val="2"/>
          </rPr>
          <t>Author:</t>
        </r>
        <r>
          <rPr>
            <sz val="9"/>
            <color indexed="81"/>
            <rFont val="Tahoma"/>
            <family val="2"/>
          </rPr>
          <t xml:space="preserve">
1: FTN, TE83064-16, down on 02Jul18, 1 day.
Due to BSM high leakage, replace seal on both Primary and Accumulator pump B.
2: FTN, TE83064-13, down on 11Jul18, 1 day.
Due to Column 4 in Column Manager Blockage.
3: FTN, TE83064-13, down on 23Jul18 to 26Jul18, 4 days.
Due to severe leakage at BSM pump A accumulator and pump B primary. 
</t>
        </r>
      </text>
    </comment>
    <comment ref="E13" authorId="0">
      <text>
        <r>
          <rPr>
            <b/>
            <sz val="9"/>
            <color indexed="81"/>
            <rFont val="Tahoma"/>
            <charset val="1"/>
          </rPr>
          <t>Author:</t>
        </r>
        <r>
          <rPr>
            <sz val="9"/>
            <color indexed="81"/>
            <rFont val="Tahoma"/>
            <charset val="1"/>
          </rPr>
          <t xml:space="preserve">
1: FTN test station TE83064-15. Station down for 4 hours on 18Aug18.
System pressure unstable due to I2V check valve in the BSM unit at the test stack. Change: P/N: 205001669 (289003706) ASSY, CARTRIDGE, I2V, HEXANE/THF. Qty: 1 piece.
2: FTN test station TE83064-11. Station down for 4 hours on 20Aug18.
BSM having severe leakage at pump B primary. Problem solve by changing one complete seal set.
3: FTN test station TE83064-12. Station down for 5 days from 21Aug18 to 29Aug18.
Due to blockage at Right Valve, Part Number: 289006760 in the Column Manager and leakage at Right Valve Inlet tubing Part Number: 430003154. Part received on 29Aug18.
</t>
        </r>
      </text>
    </comment>
    <comment ref="G13" authorId="0">
      <text>
        <r>
          <rPr>
            <b/>
            <sz val="9"/>
            <color indexed="81"/>
            <rFont val="Tahoma"/>
            <charset val="1"/>
          </rPr>
          <t>Author:</t>
        </r>
        <r>
          <rPr>
            <sz val="9"/>
            <color indexed="81"/>
            <rFont val="Tahoma"/>
            <charset val="1"/>
          </rPr>
          <t xml:space="preserve">
1: FTN test station TE83064-17. Station down for 4 hours on 20Sep18.
BSM having severe leakage at pump B primary. Problem solve by changing one complete seal set.
 </t>
        </r>
      </text>
    </comment>
    <comment ref="C14" authorId="0">
      <text>
        <r>
          <rPr>
            <b/>
            <sz val="9"/>
            <color indexed="81"/>
            <rFont val="Tahoma"/>
            <family val="2"/>
          </rPr>
          <t>Author:</t>
        </r>
        <r>
          <rPr>
            <sz val="9"/>
            <color indexed="81"/>
            <rFont val="Tahoma"/>
            <family val="2"/>
          </rPr>
          <t xml:space="preserve">
CM, TE82987, down on 24Jul18, 1 day.
Due to Ethernet Hub faulty
</t>
        </r>
      </text>
    </comment>
  </commentList>
</comments>
</file>

<file path=xl/comments4.xml><?xml version="1.0" encoding="utf-8"?>
<comments xmlns="http://schemas.openxmlformats.org/spreadsheetml/2006/main">
  <authors>
    <author>Author</author>
  </authors>
  <commentList>
    <comment ref="F16" authorId="0">
      <text>
        <r>
          <rPr>
            <b/>
            <sz val="8"/>
            <color indexed="81"/>
            <rFont val="Tahoma"/>
            <family val="2"/>
          </rPr>
          <t>Author:</t>
        </r>
        <r>
          <rPr>
            <sz val="8"/>
            <color indexed="81"/>
            <rFont val="Tahoma"/>
            <family val="2"/>
          </rPr>
          <t xml:space="preserve">
3 = unique tester
2 = multiple tester but will affect output when down
1 = standard tester</t>
        </r>
      </text>
    </comment>
    <comment ref="L16" authorId="0">
      <text>
        <r>
          <rPr>
            <b/>
            <sz val="8"/>
            <color indexed="81"/>
            <rFont val="Tahoma"/>
            <family val="2"/>
          </rPr>
          <t>skwjdedu::</t>
        </r>
        <r>
          <rPr>
            <sz val="8"/>
            <color indexed="81"/>
            <rFont val="Tahoma"/>
            <family val="2"/>
          </rPr>
          <t xml:space="preserve">
Period 1st Jan 2011 to 31st Dec 2011</t>
        </r>
      </text>
    </comment>
    <comment ref="M16" authorId="0">
      <text>
        <r>
          <rPr>
            <b/>
            <sz val="8"/>
            <color indexed="81"/>
            <rFont val="Tahoma"/>
            <family val="2"/>
          </rPr>
          <t>skwjdedu:</t>
        </r>
        <r>
          <rPr>
            <sz val="8"/>
            <color indexed="81"/>
            <rFont val="Tahoma"/>
            <family val="2"/>
          </rPr>
          <t xml:space="preserve">
Period 1st Jan 2011 to 31st Dec 2011</t>
        </r>
      </text>
    </comment>
    <comment ref="O16" authorId="0">
      <text>
        <r>
          <rPr>
            <b/>
            <sz val="8"/>
            <color indexed="81"/>
            <rFont val="Tahoma"/>
            <family val="2"/>
          </rPr>
          <t>Author:</t>
        </r>
        <r>
          <rPr>
            <sz val="8"/>
            <color indexed="81"/>
            <rFont val="Tahoma"/>
            <family val="2"/>
          </rPr>
          <t xml:space="preserve">
Green - Fixture working
Red - Fixture not working</t>
        </r>
      </text>
    </comment>
  </commentList>
</comments>
</file>

<file path=xl/sharedStrings.xml><?xml version="1.0" encoding="utf-8"?>
<sst xmlns="http://schemas.openxmlformats.org/spreadsheetml/2006/main" count="1899" uniqueCount="637">
  <si>
    <t>Servers</t>
  </si>
  <si>
    <t>IP Address</t>
  </si>
  <si>
    <t>Computer Name</t>
  </si>
  <si>
    <t>Computer Description</t>
  </si>
  <si>
    <t>IP # Assigned</t>
  </si>
  <si>
    <t>Platform</t>
  </si>
  <si>
    <t>Serial Number</t>
  </si>
  <si>
    <t>Mfg Year</t>
  </si>
  <si>
    <t>RAM (GB)</t>
  </si>
  <si>
    <t>OS</t>
  </si>
  <si>
    <t>10.249.26.6</t>
  </si>
  <si>
    <t>SOLECTRONMFG</t>
  </si>
  <si>
    <t>Solectron Server (Flextronics Singapore)</t>
  </si>
  <si>
    <t>Other</t>
  </si>
  <si>
    <t>40NM291</t>
  </si>
  <si>
    <t>Server 2003</t>
  </si>
  <si>
    <t>10.249.26.1</t>
  </si>
  <si>
    <t>SOLECTRONMFGNEW</t>
  </si>
  <si>
    <t>HXQKN22</t>
  </si>
  <si>
    <t>Server 2012</t>
  </si>
  <si>
    <t>Label Printers</t>
  </si>
  <si>
    <t>Pinter Model</t>
  </si>
  <si>
    <t>Manufacturer</t>
  </si>
  <si>
    <t>Service Provider</t>
  </si>
  <si>
    <t>Contract start date</t>
  </si>
  <si>
    <t>Contract due date</t>
  </si>
  <si>
    <t>DMX I-4308</t>
  </si>
  <si>
    <t>Datamax</t>
  </si>
  <si>
    <t>NA</t>
  </si>
  <si>
    <t>Autopack Pte Ltd</t>
  </si>
  <si>
    <t xml:space="preserve">NA </t>
  </si>
  <si>
    <t>10.249.49.1</t>
  </si>
  <si>
    <t>FLEXTRONICSMFG</t>
  </si>
  <si>
    <t>FLEXTRONICS Malaysia Server</t>
  </si>
  <si>
    <t>-</t>
  </si>
  <si>
    <t>Server 2008 R2</t>
  </si>
  <si>
    <t>10.249.40.1</t>
  </si>
  <si>
    <t>VENTUREMFG</t>
  </si>
  <si>
    <t>VENTURE Server</t>
  </si>
  <si>
    <t>5LD6P22</t>
  </si>
  <si>
    <t>Server 2012 R2</t>
  </si>
  <si>
    <t>10.249.40.233</t>
  </si>
  <si>
    <t>UK Server</t>
  </si>
  <si>
    <t>VENTURE UK Server</t>
  </si>
  <si>
    <t>S4CM0575</t>
  </si>
  <si>
    <t>Win7 (64bit)</t>
  </si>
  <si>
    <t>Autopack</t>
  </si>
  <si>
    <t>DMX I-4309</t>
  </si>
  <si>
    <t>Location</t>
  </si>
  <si>
    <t>Flex SG</t>
  </si>
  <si>
    <t>Flex Senai</t>
  </si>
  <si>
    <t>Venture SG</t>
  </si>
  <si>
    <t>Venture PCB</t>
  </si>
  <si>
    <t>10.249.55.1</t>
  </si>
  <si>
    <t>CEIMFG</t>
  </si>
  <si>
    <t>CEI Server, Singapore</t>
  </si>
  <si>
    <t>33RTGX1</t>
  </si>
  <si>
    <t>I-4310e</t>
  </si>
  <si>
    <t>Datamax O'neil</t>
  </si>
  <si>
    <t>10.249.50.1</t>
  </si>
  <si>
    <t>CEI Server, Indonesia</t>
  </si>
  <si>
    <t>D4CVVQ1</t>
  </si>
  <si>
    <t>060611</t>
  </si>
  <si>
    <t>10.64.2.246</t>
  </si>
  <si>
    <t>WAT-Server</t>
  </si>
  <si>
    <t>UK Server (006883)</t>
  </si>
  <si>
    <t>WIN 7 SP1</t>
  </si>
  <si>
    <t>CEI SG</t>
  </si>
  <si>
    <t>CEI Batam</t>
  </si>
  <si>
    <t>Dashboard Tracker 2018</t>
  </si>
  <si>
    <t>JAN</t>
  </si>
  <si>
    <t>FEB</t>
  </si>
  <si>
    <t>MAR</t>
  </si>
  <si>
    <t>APR</t>
  </si>
  <si>
    <t>MAY</t>
  </si>
  <si>
    <t>JUN</t>
  </si>
  <si>
    <t>Total
Tester</t>
  </si>
  <si>
    <t>Tester
Down</t>
  </si>
  <si>
    <t>Total:</t>
  </si>
  <si>
    <t>JUL</t>
  </si>
  <si>
    <t>AUG</t>
  </si>
  <si>
    <t>SEP</t>
  </si>
  <si>
    <t>OCT</t>
  </si>
  <si>
    <t>NOV</t>
  </si>
  <si>
    <t>DEC</t>
  </si>
  <si>
    <t>Locations</t>
  </si>
  <si>
    <t>STATIONS</t>
  </si>
  <si>
    <t>Customer ID</t>
  </si>
  <si>
    <t>Equipment</t>
  </si>
  <si>
    <t>Number of common testers</t>
  </si>
  <si>
    <t>Criticalilty</t>
  </si>
  <si>
    <t>Cycle Time
(mins)</t>
  </si>
  <si>
    <t>% YIELD @ FINAL TEST STATION ONLY</t>
  </si>
  <si>
    <t>Unit Per Day</t>
  </si>
  <si>
    <t>Utilization
(%)</t>
  </si>
  <si>
    <t>Calibration Due Date</t>
  </si>
  <si>
    <t>Reason of Failure and Length of downtime</t>
  </si>
  <si>
    <t>Replacement Item / Spare Parts</t>
  </si>
  <si>
    <t>Replacement Cost (US$)</t>
  </si>
  <si>
    <t>STATUS</t>
  </si>
  <si>
    <t>SAMPLE ORGANIZER</t>
  </si>
  <si>
    <t>FINAL TEST</t>
  </si>
  <si>
    <t>ELECTRICAL SAFETY ANALYZER</t>
  </si>
  <si>
    <t>TE82865-5</t>
  </si>
  <si>
    <t>FINAL TESTER</t>
  </si>
  <si>
    <t>N.A.</t>
  </si>
  <si>
    <t>TE82865-6</t>
  </si>
  <si>
    <t>TE82865-2</t>
  </si>
  <si>
    <t>Y-AXIS TRANSFER MECHANISM ASSY</t>
  </si>
  <si>
    <t>TE82869-2</t>
  </si>
  <si>
    <t>SHUTTLE TESTER</t>
  </si>
  <si>
    <t>LOAD BOX</t>
  </si>
  <si>
    <t>Criticality</t>
  </si>
  <si>
    <t>Total Tester</t>
  </si>
  <si>
    <t>Tester Down</t>
  </si>
  <si>
    <t>Actions</t>
  </si>
  <si>
    <t>5042 TEST AREA</t>
  </si>
  <si>
    <t>TE83013-1</t>
  </si>
  <si>
    <t xml:space="preserve">HIGH TEMP COLUMN HEATER TEST </t>
  </si>
  <si>
    <t>Communication test fail, down for 1 hours on 28May18.</t>
  </si>
  <si>
    <t>Control Board 210000367</t>
  </si>
  <si>
    <t>5010 TEST AREA</t>
  </si>
  <si>
    <t>TE82956-2</t>
  </si>
  <si>
    <t>ACQUITY HTCH TESTER</t>
  </si>
  <si>
    <t>2441 TEST AREA</t>
  </si>
  <si>
    <t>TE82818</t>
  </si>
  <si>
    <t>TCM II TESTER</t>
  </si>
  <si>
    <t>2449 TEST AREA</t>
  </si>
  <si>
    <t>TE82817</t>
  </si>
  <si>
    <t>PCM II TESTER</t>
  </si>
  <si>
    <t>COLUMN MANAGER TEST AREA</t>
  </si>
  <si>
    <t>TE82984-1</t>
  </si>
  <si>
    <t>COLUMN MANAGER  TEST SYSTEM</t>
  </si>
  <si>
    <t>TE82987-1</t>
  </si>
  <si>
    <t>EMPOWER WORK STATION</t>
  </si>
  <si>
    <t>1791 TEST AREA</t>
  </si>
  <si>
    <t>TE82774-2</t>
  </si>
  <si>
    <t>ALLIANCE COLUMN HEATER/COOLER</t>
  </si>
  <si>
    <t>TE82774-3</t>
  </si>
  <si>
    <t>1500 TEST AREA</t>
  </si>
  <si>
    <t>TE82723</t>
  </si>
  <si>
    <t>1500 COLUMN HEATER FINAL TEST</t>
  </si>
  <si>
    <t>RTZ ASSEMBLY AREA</t>
  </si>
  <si>
    <t>RTZ TEST</t>
  </si>
  <si>
    <t>TE82995-2</t>
  </si>
  <si>
    <t>ACQUITY CPSM RTZ ASSEMBLY TESTER</t>
  </si>
  <si>
    <t>UUT cannot complete the testing, down for 4 hours on 13Apr18.</t>
  </si>
  <si>
    <t>TE82995-3</t>
  </si>
  <si>
    <t>METERING SYRINGE AERA</t>
  </si>
  <si>
    <t>MSV TEST</t>
  </si>
  <si>
    <t>TE83006-2</t>
  </si>
  <si>
    <t>CPSM METERING SYRINGE TESTER</t>
  </si>
  <si>
    <t>FTN ASSEMBLY AREA</t>
  </si>
  <si>
    <t>FTN TEST AREA</t>
  </si>
  <si>
    <t>TE83064-10</t>
  </si>
  <si>
    <t>ACQUITY CPSM FINAL TEST SYSTEM</t>
  </si>
  <si>
    <t>TE83064-11</t>
  </si>
  <si>
    <t>BSM having severe leakage at pump B primary. Problem solve by changing one complete seal set. Station down time is 4 hours on 20Aug18.</t>
  </si>
  <si>
    <t xml:space="preserve">WAT076152(CRC O-ring 2.016)
425000930 (Seal Wash .0787 ID)
425001037 (Seal Wash Press Dual Supply) 
</t>
  </si>
  <si>
    <t>TE83064-12</t>
  </si>
  <si>
    <t>Due to blockage at Right Valve, Part Number: 289006760 in the Column Manager and leakage at Right Valve Inlet tubing Part Number: 430003154. Station down time is 5 days from 21Aug18 to 29Aug18.</t>
  </si>
  <si>
    <t>TE83064-13</t>
  </si>
  <si>
    <t>Severe leakage at BSM pump A accumulator and pump B primary. Down for 4 days from 23Jul18 to 26Jul18.</t>
  </si>
  <si>
    <t>WAT076152(CRC O-ring 2.016) 
425000930 (Seal Wash .0787 ID)
425001037 (Seal Wash Press Dual Supply)
205001672 (Check Valve) 205001476 (ASSY VENT VALVE).</t>
  </si>
  <si>
    <t>TE83064-14</t>
  </si>
  <si>
    <t>TE83064-15</t>
  </si>
  <si>
    <t>TE83064-15 was having system pressure unstable on 18Aug18 down for 4 hours due to I2V check valve in the BSM unit at the test stack.</t>
  </si>
  <si>
    <t>205001669 (ASSY, CARTRIDGE, I2V, HEXANE/THF)</t>
  </si>
  <si>
    <t>TE83064-16</t>
  </si>
  <si>
    <t>Pump B of BSM has high leakage replace seal on both Primary and Accumulator pump B. Down for 1 day on 02Jul18.</t>
  </si>
  <si>
    <t>TE83064-17</t>
  </si>
  <si>
    <t>BSM having severe leakage at pump B primary. Problem solve by changing one complete seal set. Station down time is 4 hours on 20Sep18.</t>
  </si>
  <si>
    <t>TE83026-1</t>
  </si>
  <si>
    <t>ACQUITY CMA TEST SYSTEM</t>
  </si>
  <si>
    <t>TE83026-2</t>
  </si>
  <si>
    <t>NEW COLUMN MANAGER TEST AREA</t>
  </si>
  <si>
    <t>TE83013-2</t>
  </si>
  <si>
    <t>W600 TEST AREA</t>
  </si>
  <si>
    <t>TE82824</t>
  </si>
  <si>
    <t>W600 TESTER</t>
  </si>
  <si>
    <t>DETECTOR TEST AREA</t>
  </si>
  <si>
    <t>CLEAN ROOM</t>
  </si>
  <si>
    <t>2475 OPTICS BENCH ALIGNMENT STATION</t>
  </si>
  <si>
    <t>TE83031</t>
  </si>
  <si>
    <t>OPTICS BENCH ALIGNMENT STATION</t>
  </si>
  <si>
    <t>FLR OPTICS BENCH ALIGNMENT STATION</t>
  </si>
  <si>
    <t>TE83032</t>
  </si>
  <si>
    <t>TE82757</t>
  </si>
  <si>
    <t>FIRMWARE DOWNLOAD TESTER</t>
  </si>
  <si>
    <t>TE82760-4</t>
  </si>
  <si>
    <t>FINAL TEST STATION</t>
  </si>
  <si>
    <t>TE83760-5</t>
  </si>
  <si>
    <t>BSM/QSM TEST AREA</t>
  </si>
  <si>
    <t>TE82943-1</t>
  </si>
  <si>
    <t>ACQUITY SDS FINAL TEST STATION</t>
  </si>
  <si>
    <t>TE82943-19</t>
  </si>
  <si>
    <t>TE82943-20</t>
  </si>
  <si>
    <t>TE82943-21</t>
  </si>
  <si>
    <t>TE82943-22</t>
  </si>
  <si>
    <t>TE82943-24</t>
  </si>
  <si>
    <t>ACTUATOR ASSY AREA</t>
  </si>
  <si>
    <t>SUB TEST</t>
  </si>
  <si>
    <t>TE83076-1</t>
  </si>
  <si>
    <t>ACQUITY ACTUATOR HOMING BOX</t>
  </si>
  <si>
    <t>BSM TEST AREA</t>
  </si>
  <si>
    <t>Cycle Time
(hrs)</t>
  </si>
  <si>
    <t>Calibration/PM Due Date</t>
  </si>
  <si>
    <t>Action</t>
  </si>
  <si>
    <t>Risk</t>
  </si>
  <si>
    <t>2690 Alliance 
Front Panel Cell</t>
  </si>
  <si>
    <t>TE82546</t>
  </si>
  <si>
    <t>2690 Alliance Front Panel Test Station</t>
  </si>
  <si>
    <r>
      <t xml:space="preserve">Tester display memory check  Fail, Address 4606CF Val:ff
</t>
    </r>
    <r>
      <rPr>
        <sz val="10"/>
        <color indexed="8"/>
        <rFont val="Arial"/>
        <family val="2"/>
      </rPr>
      <t>13 Aug 2018 - 13 Aug 2018</t>
    </r>
  </si>
  <si>
    <t>1. Replaced interface cable 270084
    Bought from Sim Lim Tower Interface Cable with Molex Connector (male \ female)</t>
  </si>
  <si>
    <t xml:space="preserve">S$48 </t>
  </si>
  <si>
    <t>In-Use</t>
  </si>
  <si>
    <t>Pump Head Tester</t>
  </si>
  <si>
    <t>TE 82519</t>
  </si>
  <si>
    <t>2690 Pump Head Tester</t>
  </si>
  <si>
    <t>Alliance 
Pump Tray 1</t>
  </si>
  <si>
    <t>TE82526-1</t>
  </si>
  <si>
    <t>2690 Pump Tray Tester</t>
  </si>
  <si>
    <t>Electronic Weighing Balance</t>
  </si>
  <si>
    <t>Reapair-in-progess</t>
  </si>
  <si>
    <t>Alliance 
Pump Tray 2</t>
  </si>
  <si>
    <t>TE82526</t>
  </si>
  <si>
    <r>
      <rPr>
        <sz val="10"/>
        <color indexed="12"/>
        <rFont val="Arial"/>
        <family val="2"/>
      </rPr>
      <t>Ripple Test Fail</t>
    </r>
    <r>
      <rPr>
        <sz val="10"/>
        <rFont val="Arial"/>
        <family val="2"/>
      </rPr>
      <t xml:space="preserve">
19 Jun 2018 - 28 Sep 2018</t>
    </r>
  </si>
  <si>
    <t>1. Pin Plug FV2 during Ripple Test - Test Result PASS
2. Pin Plug FV2 during Flow Test -    Test Result PASS
3. Removed the Pin Plug during Ripple Test - Test Result FAIL and observed small amount of leak solvent during test.
4. Removed the Pin Plug during Flow Test - Test Result FAIL and observed small amount of leak solvent during test.
5. Therefore I conclude that the root cause is leaky ASFVO Flow Valve.
6. Replaced ASFVO Valve 
7. Replaced Vent Valve (01 Aug 2018) still failed Ripple test
8. Repair in Progress as of 28 Aug 2018 due to Ripple Test Fail
     8.1   Replaced restrictor (600PSI)(Restrictor leading to the weighing balance)
     8.2   Replaced filter at (F2 (2x) and F3 (2x)
     8.3   Replaced Flow valve 1 and Flow valve 2 (ASFVO)
     8.4   Replaced flow valve 4 (BSDA025T-NC-PV)(To push out the solvent)
     8.5   Replaced air switch valve for FV1 and FV4
     8.6   Replaced interface tubing(.020 x .062) at the output and input of tester 
     8.7   Replaced interface tubing(.020 x .062) going to FV 1 and FV 2
     8.8   Ensure that there is no leakage on interface tubing that link to vent valve.
     8.9   Swap in inline degasser from other pass tester
     8.10 Swap in Electronic Weigh balance
     8.11 Repair In Progress (awaiting cpu personality board from MJ.)</t>
  </si>
  <si>
    <t>Alliance 
Pump Tray 3</t>
  </si>
  <si>
    <t>TE82526-4</t>
  </si>
  <si>
    <r>
      <rPr>
        <sz val="10"/>
        <color indexed="12"/>
        <rFont val="Arial"/>
        <family val="2"/>
      </rPr>
      <t>Failed to home</t>
    </r>
    <r>
      <rPr>
        <sz val="10"/>
        <color indexed="8"/>
        <rFont val="Arial"/>
        <family val="2"/>
      </rPr>
      <t xml:space="preserve">
24 Sep 18 - 24 Sep 18</t>
    </r>
  </si>
  <si>
    <t>Rework on transducer connector</t>
  </si>
  <si>
    <t>Printer</t>
  </si>
  <si>
    <t>PHCND52518</t>
  </si>
  <si>
    <t>LaserJet Pro M402dn</t>
  </si>
  <si>
    <t>Alliance 
HPMV Cell</t>
  </si>
  <si>
    <t>TE 82625-1</t>
  </si>
  <si>
    <t>HPMV Tester</t>
  </si>
  <si>
    <t>2690/2790 Syringe 
Drive Cell</t>
  </si>
  <si>
    <t>TE82656</t>
  </si>
  <si>
    <t>2690/2790 Syringe Drive Tester</t>
  </si>
  <si>
    <t>2690 Carousel Carrier Drive Alignment Cell</t>
  </si>
  <si>
    <t>TE82520-1</t>
  </si>
  <si>
    <t>Carousel Carrier Drive Alignment Station</t>
  </si>
  <si>
    <t>TE82520-2</t>
  </si>
  <si>
    <t>Fluidics Tray Tester</t>
  </si>
  <si>
    <t>TE82523</t>
  </si>
  <si>
    <t>Injector Seal 
Pack Cell</t>
  </si>
  <si>
    <t>TE 82503-04</t>
  </si>
  <si>
    <t>Injector Seal Pack Tester</t>
  </si>
  <si>
    <t>TE 82503-05</t>
  </si>
  <si>
    <r>
      <rPr>
        <sz val="10"/>
        <color indexed="12"/>
        <rFont val="Arial"/>
        <family val="2"/>
      </rPr>
      <t>Ramp and Decay Test Fail</t>
    </r>
    <r>
      <rPr>
        <sz val="10"/>
        <color indexed="8"/>
        <rFont val="Arial"/>
        <family val="2"/>
      </rPr>
      <t xml:space="preserve">
31 Aug 2018 - 04 Aug 2018</t>
    </r>
  </si>
  <si>
    <t>TE82503-5 Injector Seal Pack Not able to hold pressure has been recovered.
 Below were observation and action taken to recover the Injector station.
 Observation:
Ramp and Decay Failed - able to ramp pressure to 5000 PSI but not able to hold-off pressure for the last 3 mins.
Action Taken :
Verify Calibration : OK, able to calibrate
Verify Fittings / tubing : No visible leak from fittings / tubing. 
Verify Filters : No visible dirt on filters / replaced filters
 Verify all Flow valve p/n: ASFVO(Position FV1,FV2 and FV3). 
 Verify the output of the air switch for (position FV1,FV2 and FV3).
Found out that there is air leaking from FV2 
TE82503-5 Injector Seal Pack has been recovered.
It is recommended to have standby ASFVO Flow valve and air switch.</t>
  </si>
  <si>
    <t xml:space="preserve">ASFV Consign Part </t>
  </si>
  <si>
    <t>Alliance Heater 
Chiller Cell</t>
  </si>
  <si>
    <t>TE82620</t>
  </si>
  <si>
    <t>Heater Chiller Tester</t>
  </si>
  <si>
    <t>N/A</t>
  </si>
  <si>
    <t>Return to Milford</t>
  </si>
  <si>
    <t>Inactive since 14 Mar 14 (ref no: RE/040/14)</t>
  </si>
  <si>
    <t>Not-In-Use</t>
  </si>
  <si>
    <t>RS 232 C Precision DC Module</t>
  </si>
  <si>
    <t>Inactive since 14 Mar 14 (ref no: RE/130/15)</t>
  </si>
  <si>
    <t>Alliance Programming Station</t>
  </si>
  <si>
    <t>B08L32122N</t>
  </si>
  <si>
    <t>Autoloader 2</t>
  </si>
  <si>
    <t xml:space="preserve">Rear Panel Station </t>
  </si>
  <si>
    <t>TE82573-1</t>
  </si>
  <si>
    <t>C08L32093W</t>
  </si>
  <si>
    <t>Rear panel test</t>
  </si>
  <si>
    <t>Alliance 
Sample Station</t>
  </si>
  <si>
    <t>Alliance Final Test 1 CPU</t>
  </si>
  <si>
    <t>C12L32255W</t>
  </si>
  <si>
    <t>CPU</t>
  </si>
  <si>
    <t>CPU Run Out of Virtual Memory
12 Sep 2018 to 12 Sep 2018</t>
  </si>
  <si>
    <t>Restart CPU</t>
  </si>
  <si>
    <t>Alliance Final 
Test 1</t>
  </si>
  <si>
    <t>H01TCM643M</t>
  </si>
  <si>
    <t>Temperature Control Module</t>
  </si>
  <si>
    <t>Alliance Final 
Test 1 port 1</t>
  </si>
  <si>
    <t xml:space="preserve">H1387E726A </t>
  </si>
  <si>
    <t>Dual Wavelength Absorbance Detector</t>
  </si>
  <si>
    <t>WAT038040</t>
  </si>
  <si>
    <t>D15CHM641R</t>
  </si>
  <si>
    <t>Column Heater</t>
  </si>
  <si>
    <t>Alliance Final 
Test 1 port 2</t>
  </si>
  <si>
    <t>D1387E759A</t>
  </si>
  <si>
    <t>F00CHM531R</t>
  </si>
  <si>
    <t>Alliance Final 
Test 1 Port 3</t>
  </si>
  <si>
    <t>D1387E765A</t>
  </si>
  <si>
    <t xml:space="preserve">M00CHM910M </t>
  </si>
  <si>
    <t>Alliance Final
Test 1 Port 4</t>
  </si>
  <si>
    <t>H1387E728A</t>
  </si>
  <si>
    <t>H01CHM352M</t>
  </si>
  <si>
    <t>Alliance Final Test 2 CPU</t>
  </si>
  <si>
    <t>KKPRA3T</t>
  </si>
  <si>
    <t>Alliance Final 
Test 2</t>
  </si>
  <si>
    <t>E97TCM153R</t>
  </si>
  <si>
    <t>Alliance Final 
Tester 2 port 1</t>
  </si>
  <si>
    <t xml:space="preserve">C1387E135M </t>
  </si>
  <si>
    <t>M03CHM015R</t>
  </si>
  <si>
    <t>Alliance Final 
Tester 2 port 2</t>
  </si>
  <si>
    <t xml:space="preserve">H1387E710A
</t>
  </si>
  <si>
    <t>MX6JM7863M</t>
  </si>
  <si>
    <t>Alliance Final 
Tester 2 port 3</t>
  </si>
  <si>
    <t>H1387E731A</t>
  </si>
  <si>
    <t>E01CHM203R</t>
  </si>
  <si>
    <t>Alliance Final
Tester 2 port 4</t>
  </si>
  <si>
    <t>H1387E727A</t>
  </si>
  <si>
    <t>MX6JM7867M</t>
  </si>
  <si>
    <t>Alliance 
Final Tester 3</t>
  </si>
  <si>
    <t>M11L32097W</t>
  </si>
  <si>
    <t>MX5MM4884M</t>
  </si>
  <si>
    <t>Alliance Final 
Tester 3 port 1</t>
  </si>
  <si>
    <t>F00CHM528R</t>
  </si>
  <si>
    <t xml:space="preserve"> H1387E735A</t>
  </si>
  <si>
    <t>Alliance Final 
Tester 3 port 2</t>
  </si>
  <si>
    <t xml:space="preserve"> H1387E730A</t>
  </si>
  <si>
    <t>B03CHM551R</t>
  </si>
  <si>
    <t>Alliance Final
Tester 3 port 3</t>
  </si>
  <si>
    <t>H1387E737A</t>
  </si>
  <si>
    <t>L97CHM711M</t>
  </si>
  <si>
    <t>Alliance Final 
Tester 3 port 4</t>
  </si>
  <si>
    <t>H1387E734A</t>
  </si>
  <si>
    <t xml:space="preserve">D01CHM128R </t>
  </si>
  <si>
    <t>Alliance Final 
Test 4</t>
  </si>
  <si>
    <t>H10L32039W</t>
  </si>
  <si>
    <t>MX5DM2250R</t>
  </si>
  <si>
    <t>Alliance Final 
Test 4 Port 1</t>
  </si>
  <si>
    <t>H01CHM335M</t>
  </si>
  <si>
    <t>D1387E766A</t>
  </si>
  <si>
    <t>Alliance Final 
Test 4 Port 2</t>
  </si>
  <si>
    <t>MX6KM9444M</t>
  </si>
  <si>
    <t>H1387E733A</t>
  </si>
  <si>
    <t>Alliance Final 
Test 4 Port 3</t>
  </si>
  <si>
    <t>H1387E732A</t>
  </si>
  <si>
    <t>K03CHM938R</t>
  </si>
  <si>
    <t>Alliance Final 
Test 4 Port 4</t>
  </si>
  <si>
    <t>H1387E736A</t>
  </si>
  <si>
    <t>MX5MM5993M</t>
  </si>
  <si>
    <t>Alliance Final 
Test 5</t>
  </si>
  <si>
    <t>C12L32205W</t>
  </si>
  <si>
    <t>G01TCM633M</t>
  </si>
  <si>
    <t>Alliance Final 
Test 5 Port 1</t>
  </si>
  <si>
    <t>C13CHM795R</t>
  </si>
  <si>
    <t>B1587E610A</t>
  </si>
  <si>
    <t>Alliance Final 
Test 5 Port 2</t>
  </si>
  <si>
    <t>D12CHM299R</t>
  </si>
  <si>
    <t>B1587E607A</t>
  </si>
  <si>
    <t>Alliance Final 
Test 5 Port 3</t>
  </si>
  <si>
    <t>B1587E608A</t>
  </si>
  <si>
    <t>K14CHM398R</t>
  </si>
  <si>
    <t>Alliance Final 
Test 5 Port 4</t>
  </si>
  <si>
    <t>B1587E609A</t>
  </si>
  <si>
    <t>L14CHM438R</t>
  </si>
  <si>
    <t>Alliance Final 
Test 6</t>
  </si>
  <si>
    <t>A14L32340W</t>
  </si>
  <si>
    <t>A18TC2481G</t>
  </si>
  <si>
    <t>Temperature Control Module 2</t>
  </si>
  <si>
    <t>Alliance Final 
Test 6 Port 1</t>
  </si>
  <si>
    <t>M17CHM840M</t>
  </si>
  <si>
    <t>C1887E101A</t>
  </si>
  <si>
    <t>Alliance Final 
Test 6 Port 2</t>
  </si>
  <si>
    <t>M17CHM834M</t>
  </si>
  <si>
    <t>C1887E103A</t>
  </si>
  <si>
    <t>Alliance Final 
Test 6 Port 3</t>
  </si>
  <si>
    <t>C1887E106A</t>
  </si>
  <si>
    <t>M17CHM835M</t>
  </si>
  <si>
    <t>Alliance Final 
Test 6 Port 4</t>
  </si>
  <si>
    <t>D1887E275A</t>
  </si>
  <si>
    <t xml:space="preserve"> M17CHM839M</t>
  </si>
  <si>
    <t>B18TC2495G</t>
  </si>
  <si>
    <t>Hipot</t>
  </si>
  <si>
    <t>19032G000182</t>
  </si>
  <si>
    <t>Electrical Safety Analyzer</t>
  </si>
  <si>
    <t>QA WORKSTATION</t>
  </si>
  <si>
    <t>H14SMC938G</t>
  </si>
  <si>
    <t>H1387E729A</t>
  </si>
  <si>
    <t>PUMP Cell</t>
  </si>
  <si>
    <t>1500 SERIES 
CELL STATION</t>
  </si>
  <si>
    <t>TE 82705-2</t>
  </si>
  <si>
    <t>1500 Series Final Test Station</t>
  </si>
  <si>
    <r>
      <t xml:space="preserve">1. Ripple Test Fail
</t>
    </r>
    <r>
      <rPr>
        <sz val="10"/>
        <color indexed="8"/>
        <rFont val="Arial"/>
        <family val="2"/>
      </rPr>
      <t>04 Sep 2018 to 06 Sep 2018</t>
    </r>
  </si>
  <si>
    <t>Replaced Restrictor 1K PSI</t>
  </si>
  <si>
    <t>515 PUMP 
CELL STATION</t>
  </si>
  <si>
    <t>TE 82534</t>
  </si>
  <si>
    <t>515 Final Tester</t>
  </si>
  <si>
    <t>JPKGJ01942</t>
  </si>
  <si>
    <t>LaserJet P3005n</t>
  </si>
  <si>
    <t>BSM/QSM Cell</t>
  </si>
  <si>
    <t>BSM/QSM 
TE82943-11</t>
  </si>
  <si>
    <r>
      <rPr>
        <sz val="10"/>
        <color indexed="12"/>
        <rFont val="Arial"/>
        <family val="2"/>
      </rPr>
      <t>Missing Segment on Display</t>
    </r>
    <r>
      <rPr>
        <sz val="10"/>
        <color indexed="8"/>
        <rFont val="Arial"/>
        <family val="2"/>
      </rPr>
      <t xml:space="preserve">
20 Jul 2018 to 28 Jul 2018
</t>
    </r>
    <r>
      <rPr>
        <sz val="10"/>
        <color indexed="12"/>
        <rFont val="Arial"/>
        <family val="2"/>
      </rPr>
      <t>Reschedule Calibration</t>
    </r>
    <r>
      <rPr>
        <sz val="10"/>
        <color indexed="8"/>
        <rFont val="Arial"/>
        <family val="2"/>
      </rPr>
      <t xml:space="preserve">
28 Jul 18 to 16 Aug 2018</t>
    </r>
  </si>
  <si>
    <t>Calibration – PO raised Jul 2018
                     PO released 28 Jul 2018
                     Schedule Calibration : 06 Aug 2018
                     Calibration Completed 
                     Release to Prod’n – 16 Aug 2018</t>
  </si>
  <si>
    <t>TE82943-11</t>
  </si>
  <si>
    <t>TE-82943-11</t>
  </si>
  <si>
    <t>BSM Final Function Tester</t>
  </si>
  <si>
    <t>M09UPT364A</t>
  </si>
  <si>
    <t>QSM_TUV  DETECTOR</t>
  </si>
  <si>
    <t>BSM/QSM 
TE82943-12</t>
  </si>
  <si>
    <t>TE82943-12</t>
  </si>
  <si>
    <t>M09UPT361A</t>
  </si>
  <si>
    <t>BSM/QSM 
TE82943-13</t>
  </si>
  <si>
    <t>Under repair</t>
  </si>
  <si>
    <r>
      <rPr>
        <sz val="10"/>
        <color indexed="12"/>
        <rFont val="Arial"/>
        <family val="2"/>
      </rPr>
      <t>Unable to get stable reading</t>
    </r>
    <r>
      <rPr>
        <sz val="10"/>
        <color indexed="8"/>
        <rFont val="Arial"/>
        <family val="2"/>
      </rPr>
      <t xml:space="preserve">
09 Jul 2018 - 31 Aug 2018</t>
    </r>
  </si>
  <si>
    <t>1. Ensure that the bubble spirit level is okay.
2. Re-Zero the weighing balance but to no avail.
3. Ensure that balance stability is not influence by breeze or vibration.
4. Remove weighing pan, Re insert the pan and Re-zero but no avail.
5. Press and hold the Re-Zero key until balance display CAL. Release the RE-Zero Key. Display shows 
"Error 1".
7. Repair In-progress 
8. ETA: WW40'2018</t>
  </si>
  <si>
    <t>TE82943-13</t>
  </si>
  <si>
    <t>K09UPT215A</t>
  </si>
  <si>
    <t>BSM/QSM 
TE82943-14</t>
  </si>
  <si>
    <t>TE82943-14</t>
  </si>
  <si>
    <t>M09UPT362A</t>
  </si>
  <si>
    <t>BSM/QSM
 TE82943-15</t>
  </si>
  <si>
    <t>TE82943-15</t>
  </si>
  <si>
    <t>M09UPT363A</t>
  </si>
  <si>
    <t>BSM/QSM
 TE82943-16</t>
  </si>
  <si>
    <t>TE82943-16</t>
  </si>
  <si>
    <t>M09UPT360A</t>
  </si>
  <si>
    <t>BSM/QSM 
TE82943-17</t>
  </si>
  <si>
    <r>
      <t xml:space="preserve">1. Missing Segment on display
</t>
    </r>
    <r>
      <rPr>
        <sz val="10"/>
        <color indexed="8"/>
        <rFont val="Arial"/>
        <family val="2"/>
      </rPr>
      <t>20 Jul 2018-28 Jul2018</t>
    </r>
    <r>
      <rPr>
        <sz val="10"/>
        <color indexed="12"/>
        <rFont val="Arial"/>
        <family val="2"/>
      </rPr>
      <t xml:space="preserve">
2. Reschedule calibration
</t>
    </r>
    <r>
      <rPr>
        <sz val="10"/>
        <color indexed="8"/>
        <rFont val="Arial"/>
        <family val="2"/>
      </rPr>
      <t>28 Jul 2018 to 16 Aug 2018</t>
    </r>
  </si>
  <si>
    <t>TE82943-17</t>
  </si>
  <si>
    <t>M09UPT359A</t>
  </si>
  <si>
    <t>BSM/QSM 
TE82943-18</t>
  </si>
  <si>
    <t>TE82943-18</t>
  </si>
  <si>
    <t>Acquity Actuator Homing box
TE83076-3</t>
  </si>
  <si>
    <t>TE83076-3</t>
  </si>
  <si>
    <t>Acquity Actuator Homing box</t>
  </si>
  <si>
    <t>Actuator Tester 
TE 82800-2</t>
  </si>
  <si>
    <t>TE 82800-2</t>
  </si>
  <si>
    <t>Aquity Actuator Test</t>
  </si>
  <si>
    <t>Fail To initialize
10 Sep 18 to 10 Sep 2018</t>
  </si>
  <si>
    <t>Replaced power cable p/n: WAT-WAT270313-03</t>
  </si>
  <si>
    <t>Actuator Tester 
TE 82800-3</t>
  </si>
  <si>
    <t>TE 82800-3</t>
  </si>
  <si>
    <t>PHCNF49758</t>
  </si>
  <si>
    <t>Clean Room</t>
  </si>
  <si>
    <t>Picoammeter</t>
  </si>
  <si>
    <t>Light Meter</t>
  </si>
  <si>
    <t>TE 82475-2</t>
  </si>
  <si>
    <t>Flowcell Tester</t>
  </si>
  <si>
    <t xml:space="preserve">
TE82881-2</t>
  </si>
  <si>
    <t>K15UPD782R</t>
  </si>
  <si>
    <t>Optic Bench fine alignment Tester (Box Build)</t>
  </si>
  <si>
    <t xml:space="preserve">TE82881-2 </t>
  </si>
  <si>
    <t>D08L32121W / C08BLM058C</t>
  </si>
  <si>
    <t>PDA Fine Alignment CPU</t>
  </si>
  <si>
    <t>TE82880-2</t>
  </si>
  <si>
    <t>L07L32070W</t>
  </si>
  <si>
    <t>PDA ROUGH ALIGNMENT CPU</t>
  </si>
  <si>
    <t>TE82874</t>
  </si>
  <si>
    <t>TUV lamp supply</t>
  </si>
  <si>
    <t>TE82965</t>
  </si>
  <si>
    <t>Filter Wheel Alignment</t>
  </si>
  <si>
    <t>TE9990293134</t>
  </si>
  <si>
    <t>Mercury lamp power Supply</t>
  </si>
  <si>
    <t xml:space="preserve">TE82973-1
(TE829002998)
</t>
  </si>
  <si>
    <t>B08L32248W/ A08BLM491C</t>
  </si>
  <si>
    <t>Flowcell Tester CPU</t>
  </si>
  <si>
    <t>TE82918-2</t>
  </si>
  <si>
    <t>A16VPD196R</t>
  </si>
  <si>
    <t>2998 fine alignment(box build)</t>
  </si>
  <si>
    <t>B08L32065W</t>
  </si>
  <si>
    <t>2998 fine alignment CPU</t>
  </si>
  <si>
    <t>TE82917-1</t>
  </si>
  <si>
    <t>B08L32068W</t>
  </si>
  <si>
    <t>2998 rough alignment CPU</t>
  </si>
  <si>
    <t>TE186002998</t>
  </si>
  <si>
    <t>G08998943N</t>
  </si>
  <si>
    <t>Flowcell tester(2998)</t>
  </si>
  <si>
    <t>TE82951-1</t>
  </si>
  <si>
    <t>J06L32014W / G06BLM650C</t>
  </si>
  <si>
    <t>PDA Assembly CPU</t>
  </si>
  <si>
    <t>TE82868-2</t>
  </si>
  <si>
    <t>K07L32122W</t>
  </si>
  <si>
    <t xml:space="preserve">PDA Aperture Alignment System </t>
  </si>
  <si>
    <t>RSL 1002609</t>
  </si>
  <si>
    <t>Starlite 150</t>
  </si>
  <si>
    <t>TE83096-2</t>
  </si>
  <si>
    <t>PDA Universal Alignment</t>
  </si>
  <si>
    <t>Engineering Lab</t>
  </si>
  <si>
    <t>Pressure Calibrator</t>
  </si>
  <si>
    <t>As per usage on evaluation only</t>
  </si>
  <si>
    <t>FLUKE179</t>
  </si>
  <si>
    <t>Multimeter</t>
  </si>
  <si>
    <t xml:space="preserve">High Voltage Probe </t>
  </si>
  <si>
    <t>High Voltage Probe</t>
  </si>
  <si>
    <t>Picometer</t>
  </si>
  <si>
    <t xml:space="preserve">Clamp Meter </t>
  </si>
  <si>
    <t>Clamp Meter</t>
  </si>
  <si>
    <t xml:space="preserve">Fluke 51 II </t>
  </si>
  <si>
    <t>89280141</t>
  </si>
  <si>
    <t>Digital Thermometer with probe</t>
  </si>
  <si>
    <t>FLUKE110</t>
  </si>
  <si>
    <t>Liquilaz</t>
  </si>
  <si>
    <t>Return to WPPL</t>
  </si>
  <si>
    <t>SCRAP</t>
  </si>
  <si>
    <t>(RE/084/14 Removed) 9 jun2014</t>
  </si>
  <si>
    <t>Inactive-Remove from line (RE/094/13) Date 03/12/13.</t>
  </si>
  <si>
    <t>DOWNLOADING AND PROGRAMMING</t>
  </si>
  <si>
    <t>TE 82964-1</t>
  </si>
  <si>
    <t>H04BLM012C / J04L32108W</t>
  </si>
  <si>
    <t>Download and programme(2489 and TUV)</t>
  </si>
  <si>
    <t>TE82972-1 \ TE83057-4</t>
  </si>
  <si>
    <t>C08L32078W</t>
  </si>
  <si>
    <t>Download and programme(2998, PDA and elamda)</t>
  </si>
  <si>
    <t>TE 82969-1</t>
  </si>
  <si>
    <t>C08L32208W</t>
  </si>
  <si>
    <t>Calibration and Linearity test for PDA family</t>
  </si>
  <si>
    <r>
      <rPr>
        <sz val="10"/>
        <color indexed="12"/>
        <rFont val="Arial"/>
        <family val="2"/>
      </rPr>
      <t>1. TE82969-1 not configure to run Linearity test for PDA</t>
    </r>
    <r>
      <rPr>
        <sz val="10"/>
        <color indexed="8"/>
        <rFont val="Arial"/>
        <family val="2"/>
      </rPr>
      <t xml:space="preserve">
21 Sep 2018 to 24 Sep 2018</t>
    </r>
  </si>
  <si>
    <t>1. Raise OESR
2. Tester configure by E.T (ADMIN) to be able to do Linearity test for PDA.</t>
  </si>
  <si>
    <t>2489/TUV</t>
  </si>
  <si>
    <t>TE 82903-10</t>
  </si>
  <si>
    <t>J04L32102W</t>
  </si>
  <si>
    <t>Final Tester</t>
  </si>
  <si>
    <t>TE 82903-8</t>
  </si>
  <si>
    <t>J04L32120W</t>
  </si>
  <si>
    <t>TE 82903-9</t>
  </si>
  <si>
    <t>J04L32091W</t>
  </si>
  <si>
    <t>TE 82903-6</t>
  </si>
  <si>
    <t>G05L32009W</t>
  </si>
  <si>
    <t>2998, 
PDA
eLambda</t>
  </si>
  <si>
    <t>TE 82882-8</t>
  </si>
  <si>
    <t>E13L32018W</t>
  </si>
  <si>
    <t>TE 82882-9</t>
  </si>
  <si>
    <t>TE 82882-10</t>
  </si>
  <si>
    <t>M12L32412W</t>
  </si>
  <si>
    <t>TE 82882-11</t>
  </si>
  <si>
    <t>F13L32287W</t>
  </si>
  <si>
    <t>TE82882-13</t>
  </si>
  <si>
    <t>S4ALMVW</t>
  </si>
  <si>
    <t>2998 Final Tester</t>
  </si>
  <si>
    <r>
      <rPr>
        <sz val="10"/>
        <color indexed="12"/>
        <rFont val="Arial"/>
        <family val="2"/>
      </rPr>
      <t>Test station test software version 4.1 completed test but not able to print report</t>
    </r>
    <r>
      <rPr>
        <sz val="10"/>
        <color indexed="8"/>
        <rFont val="Arial"/>
        <family val="2"/>
      </rPr>
      <t xml:space="preserve">
21 Sep 2018 - 24 Sep 2018</t>
    </r>
  </si>
  <si>
    <t>1. Raise OESR
2. E.T. (ADMIN) unblock user access for tester account.</t>
  </si>
  <si>
    <t>TE82882-14</t>
  </si>
  <si>
    <t>S4ALYMH</t>
  </si>
  <si>
    <t>PHCNH24483</t>
  </si>
  <si>
    <t>08280865</t>
  </si>
  <si>
    <t>Label Printing Area</t>
  </si>
  <si>
    <t>WATERS</t>
  </si>
  <si>
    <t>WATERSISNL1</t>
  </si>
  <si>
    <t>WATERSPNL1</t>
  </si>
  <si>
    <t>SERVER</t>
  </si>
  <si>
    <t xml:space="preserve">Power Edge T320 </t>
  </si>
  <si>
    <t>Waters Server</t>
  </si>
  <si>
    <t>Online</t>
  </si>
  <si>
    <t>Flat Panel Monitor</t>
  </si>
  <si>
    <t>Mouse</t>
  </si>
  <si>
    <t>Keyboard</t>
  </si>
  <si>
    <t>APC UPS</t>
  </si>
  <si>
    <t>UPS</t>
  </si>
  <si>
    <t>Symantec AV</t>
  </si>
  <si>
    <t>10.249.49.10</t>
  </si>
  <si>
    <t>TE82720-1</t>
  </si>
  <si>
    <t>Detector Front End Board Tester</t>
  </si>
  <si>
    <t>LAC/E 10</t>
  </si>
  <si>
    <t>S018918.1</t>
  </si>
  <si>
    <t>Windows XP SP3</t>
  </si>
  <si>
    <t>SAV Endpoint 12</t>
  </si>
  <si>
    <t>TE82940-1</t>
  </si>
  <si>
    <t>2489 Personality Board Debug Tester</t>
  </si>
  <si>
    <t>LAC/E 12</t>
  </si>
  <si>
    <r>
      <t>TE82961-</t>
    </r>
    <r>
      <rPr>
        <sz val="12"/>
        <color indexed="8"/>
        <rFont val="Arial"/>
        <family val="2"/>
      </rPr>
      <t>2</t>
    </r>
  </si>
  <si>
    <t>2998 Charge Amp Board Tester</t>
  </si>
  <si>
    <t>Windows XP SP2</t>
  </si>
  <si>
    <t>TE82895-1</t>
  </si>
  <si>
    <t>2998 Personality Board Debug Tester</t>
  </si>
  <si>
    <t>LAC/E 13</t>
  </si>
  <si>
    <t>10.249.49.19</t>
  </si>
  <si>
    <t>TE82988-2</t>
  </si>
  <si>
    <t>Waters GTS (Board Functional Tester)</t>
  </si>
  <si>
    <t>GTS</t>
  </si>
  <si>
    <t>Remark</t>
  </si>
  <si>
    <t>RACAL</t>
  </si>
  <si>
    <t>G0300242252-003</t>
  </si>
  <si>
    <t>Windows 2000</t>
  </si>
  <si>
    <t>SAV Endpoint 11</t>
  </si>
  <si>
    <t>No TeamViewer Installed</t>
  </si>
  <si>
    <t xml:space="preserve">TeamViewer
Account: 551031545
Password: Fct54321
</t>
  </si>
  <si>
    <t>Universal Tester</t>
  </si>
  <si>
    <r>
      <rPr>
        <b/>
        <sz val="11"/>
        <color indexed="10"/>
        <rFont val="Calibri"/>
        <family val="2"/>
      </rPr>
      <t>Old ( faulty): 13726-0202-11-1001</t>
    </r>
    <r>
      <rPr>
        <b/>
        <sz val="11"/>
        <color indexed="8"/>
        <rFont val="Calibri"/>
        <family val="2"/>
      </rPr>
      <t xml:space="preserve">
New: 23453-072216-1002</t>
    </r>
  </si>
  <si>
    <r>
      <rPr>
        <sz val="11"/>
        <color indexed="10"/>
        <rFont val="Calibri"/>
        <family val="2"/>
      </rPr>
      <t>5/6/2012</t>
    </r>
    <r>
      <rPr>
        <sz val="11"/>
        <color theme="1"/>
        <rFont val="Calibri"/>
        <family val="2"/>
        <scheme val="minor"/>
      </rPr>
      <t xml:space="preserve">
12-Sept-18</t>
    </r>
  </si>
  <si>
    <r>
      <rPr>
        <sz val="11"/>
        <color indexed="10"/>
        <rFont val="Calibri"/>
        <family val="2"/>
      </rPr>
      <t>2</t>
    </r>
    <r>
      <rPr>
        <sz val="11"/>
        <color theme="1"/>
        <rFont val="Calibri"/>
        <family val="2"/>
        <scheme val="minor"/>
      </rPr>
      <t xml:space="preserve">
4</t>
    </r>
  </si>
  <si>
    <r>
      <rPr>
        <sz val="11"/>
        <color indexed="10"/>
        <rFont val="Calibri"/>
        <family val="2"/>
      </rPr>
      <t>Windows XP SP3</t>
    </r>
    <r>
      <rPr>
        <sz val="11"/>
        <color theme="1"/>
        <rFont val="Calibri"/>
        <family val="2"/>
        <scheme val="minor"/>
      </rPr>
      <t xml:space="preserve">
Windows XP SP3</t>
    </r>
  </si>
  <si>
    <r>
      <rPr>
        <sz val="11"/>
        <color indexed="10"/>
        <rFont val="Calibri"/>
        <family val="2"/>
      </rPr>
      <t>SAV Endpoint 12</t>
    </r>
    <r>
      <rPr>
        <sz val="11"/>
        <color theme="1"/>
        <rFont val="Calibri"/>
        <family val="2"/>
        <scheme val="minor"/>
      </rPr>
      <t xml:space="preserve">
SAV Endpoint 12</t>
    </r>
  </si>
  <si>
    <t xml:space="preserve">No TeamViewer Installed
</t>
  </si>
  <si>
    <t>Junior GTS</t>
  </si>
  <si>
    <t>Windows 7 Professional ( SP1 )</t>
  </si>
  <si>
    <t>SAV Endpoint 14</t>
  </si>
  <si>
    <t>TeamViewer
Account:631662116
Password:Jgts54321</t>
  </si>
  <si>
    <t>TeamViewer
Account:1036110609
Password:12Gts54321</t>
  </si>
  <si>
    <t>10.249.50.18</t>
  </si>
  <si>
    <t>TE82743-2</t>
  </si>
  <si>
    <t>RACAL Functional Board Tester</t>
  </si>
  <si>
    <t>G0300242252-004</t>
  </si>
  <si>
    <t>09/26/03</t>
  </si>
  <si>
    <t>TE82988-4</t>
  </si>
  <si>
    <t>Waters GTS (Functional Board Tester)</t>
  </si>
  <si>
    <t>80001101PDSMU99T070</t>
  </si>
  <si>
    <t>192.168.9.15</t>
  </si>
  <si>
    <t>Waters GTS</t>
  </si>
  <si>
    <t>GTS 2 (TE82988-9)</t>
  </si>
  <si>
    <t>WIN XP SP3</t>
  </si>
  <si>
    <t>192.168.9.3</t>
  </si>
  <si>
    <t>WAT3</t>
  </si>
  <si>
    <t>WAT Tester 3</t>
  </si>
  <si>
    <t>192.168.9.8</t>
  </si>
  <si>
    <t>WAT8</t>
  </si>
  <si>
    <t>WAT Tester 8</t>
  </si>
  <si>
    <t>192.168.9.11</t>
  </si>
  <si>
    <t>TE82934-WATPC1</t>
  </si>
  <si>
    <t>RF GENERATor Tester (TE82934)</t>
  </si>
  <si>
    <t>NA(no internet connection)</t>
  </si>
  <si>
    <t>RichportAB1</t>
  </si>
  <si>
    <t>Richport Auto Bagger 1</t>
  </si>
  <si>
    <t xml:space="preserve">Not connected to net </t>
  </si>
  <si>
    <t>76487-OEM-0066135</t>
  </si>
  <si>
    <t>Ms XP Professional Version 2002, Service pack 3</t>
  </si>
  <si>
    <t>N/A (No Internet connection)</t>
  </si>
  <si>
    <t>KEYPOINTPNL 1</t>
  </si>
  <si>
    <t>KeyPoint Part Number Labelling 1</t>
  </si>
  <si>
    <t>Waters
Model: D915GUX;Desktop: Intel® Pentium ®4 CPU 3.00GHz
x86</t>
  </si>
  <si>
    <t>55274-OEM-0056863-15375</t>
  </si>
  <si>
    <t>Microsoft Windows XP Professional Version 2002 Service Pack 3</t>
  </si>
  <si>
    <t>Ver: 11.0.5002.333</t>
  </si>
  <si>
    <t>N/A(No Internet connection)</t>
  </si>
  <si>
    <t>KEYPOINTAB1</t>
  </si>
  <si>
    <t>KeyPoint Auto Bagger 1</t>
  </si>
  <si>
    <t>Waters
Model: LAC/E32 Config#12; Desktop: Intel® Core ™2 CPU 6400@2.13GHz
x86</t>
  </si>
  <si>
    <t>76487-OEM-0066135-21407</t>
  </si>
  <si>
    <t>Total items in CMs</t>
  </si>
  <si>
    <t>Flex Singapore</t>
  </si>
  <si>
    <t>Venture Singapore</t>
  </si>
  <si>
    <t>Venture PCBA</t>
  </si>
  <si>
    <t>CEI Singapore</t>
  </si>
  <si>
    <t>Richport</t>
  </si>
  <si>
    <t>Keypoint</t>
  </si>
  <si>
    <t>Total</t>
  </si>
  <si>
    <t>Tester</t>
  </si>
  <si>
    <t>PC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</si>
</sst>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8" formatCode="&quot;$&quot;#,##0.00_);[Red]\(&quot;$&quot;#,##0.00\)"/>
    <numFmt numFmtId="164" formatCode="[$$-409]#,##0.00"/>
    <numFmt numFmtId="165" formatCode="[$-409]d\-mmm\-yy;@"/>
    <numFmt numFmtId="166" formatCode="dd\-mmm\-yy"/>
    <numFmt numFmtId="167" formatCode="[$-14809]dd/mm/yyyy;@"/>
  </numFmts>
  <fonts count="58" x14ac:knownFonts="1">
    <font>
      <sz val="11"/>
      <color theme="1"/>
      <name val="Calibri"/>
      <family val="2"/>
      <scheme val="minor"/>
    </font>
    <font>
      <sz val="11"/>
      <color theme="1"/>
      <name val="Calibri"/>
      <family val="2"/>
      <scheme val="minor"/>
    </font>
    <font>
      <b/>
      <sz val="12"/>
      <color theme="1"/>
      <name val="Arial"/>
      <family val="2"/>
    </font>
    <font>
      <sz val="12"/>
      <color theme="1"/>
      <name val="Arial"/>
      <family val="2"/>
    </font>
    <font>
      <sz val="12"/>
      <color theme="1"/>
      <name val="Verdana"/>
      <family val="2"/>
    </font>
    <font>
      <sz val="11"/>
      <color theme="1"/>
      <name val="Arial"/>
      <family val="2"/>
    </font>
    <font>
      <sz val="10"/>
      <color theme="1"/>
      <name val="Arial"/>
      <family val="2"/>
    </font>
    <font>
      <b/>
      <sz val="14"/>
      <color theme="1"/>
      <name val="Calibri"/>
      <family val="2"/>
      <scheme val="minor"/>
    </font>
    <font>
      <b/>
      <sz val="11"/>
      <color theme="1"/>
      <name val="Calibri"/>
      <family val="2"/>
      <scheme val="minor"/>
    </font>
    <font>
      <b/>
      <sz val="13"/>
      <name val="Tahoma"/>
      <family val="2"/>
    </font>
    <font>
      <b/>
      <sz val="13"/>
      <color indexed="8"/>
      <name val="Tahoma"/>
      <family val="2"/>
    </font>
    <font>
      <b/>
      <sz val="10"/>
      <color indexed="8"/>
      <name val="Tahoma"/>
      <family val="2"/>
    </font>
    <font>
      <b/>
      <sz val="8"/>
      <color indexed="81"/>
      <name val="Tahoma"/>
      <family val="2"/>
    </font>
    <font>
      <sz val="8"/>
      <color indexed="81"/>
      <name val="Tahoma"/>
      <family val="2"/>
    </font>
    <font>
      <b/>
      <sz val="12"/>
      <color theme="1"/>
      <name val="Times New Roman"/>
      <family val="1"/>
    </font>
    <font>
      <b/>
      <sz val="11"/>
      <color theme="1"/>
      <name val="Times New Roman"/>
      <family val="1"/>
    </font>
    <font>
      <sz val="11"/>
      <color theme="1"/>
      <name val="Times New Roman"/>
      <family val="1"/>
    </font>
    <font>
      <b/>
      <sz val="9"/>
      <color indexed="81"/>
      <name val="Tahoma"/>
      <family val="2"/>
    </font>
    <font>
      <sz val="9"/>
      <color indexed="81"/>
      <name val="Tahoma"/>
      <family val="2"/>
    </font>
    <font>
      <b/>
      <sz val="9"/>
      <color indexed="81"/>
      <name val="Tahoma"/>
      <charset val="1"/>
    </font>
    <font>
      <sz val="9"/>
      <color indexed="81"/>
      <name val="Tahoma"/>
      <charset val="1"/>
    </font>
    <font>
      <sz val="11"/>
      <color indexed="8"/>
      <name val="Calibri"/>
      <family val="2"/>
    </font>
    <font>
      <b/>
      <sz val="13"/>
      <color indexed="8"/>
      <name val="Arial"/>
      <family val="2"/>
    </font>
    <font>
      <b/>
      <sz val="13"/>
      <name val="Arial"/>
      <family val="2"/>
    </font>
    <font>
      <b/>
      <sz val="13"/>
      <color theme="1"/>
      <name val="Arial"/>
      <family val="2"/>
    </font>
    <font>
      <b/>
      <sz val="10"/>
      <color indexed="8"/>
      <name val="Arial"/>
      <family val="2"/>
    </font>
    <font>
      <b/>
      <sz val="11"/>
      <name val="Arial"/>
      <family val="2"/>
    </font>
    <font>
      <sz val="11"/>
      <name val="Arial"/>
      <family val="2"/>
    </font>
    <font>
      <sz val="11"/>
      <color indexed="8"/>
      <name val="Arial"/>
      <family val="2"/>
    </font>
    <font>
      <sz val="10"/>
      <name val="Arial"/>
      <family val="2"/>
    </font>
    <font>
      <sz val="10"/>
      <color rgb="FF0000FF"/>
      <name val="Arial"/>
      <family val="2"/>
    </font>
    <font>
      <sz val="10"/>
      <color indexed="8"/>
      <name val="Arial"/>
      <family val="2"/>
    </font>
    <font>
      <b/>
      <sz val="10"/>
      <color indexed="10"/>
      <name val="Arial"/>
      <family val="2"/>
    </font>
    <font>
      <b/>
      <sz val="11"/>
      <color indexed="8"/>
      <name val="Arial"/>
      <family val="2"/>
    </font>
    <font>
      <b/>
      <sz val="10"/>
      <color rgb="FFFF0000"/>
      <name val="Arial"/>
      <family val="2"/>
    </font>
    <font>
      <b/>
      <sz val="11"/>
      <color indexed="10"/>
      <name val="Arial"/>
      <family val="2"/>
    </font>
    <font>
      <sz val="10"/>
      <color indexed="12"/>
      <name val="Arial"/>
      <family val="2"/>
    </font>
    <font>
      <sz val="8"/>
      <color indexed="8"/>
      <name val="Arial"/>
      <family val="2"/>
    </font>
    <font>
      <b/>
      <strike/>
      <sz val="11"/>
      <color indexed="10"/>
      <name val="Arial"/>
      <family val="2"/>
    </font>
    <font>
      <b/>
      <strike/>
      <sz val="10"/>
      <color indexed="10"/>
      <name val="Arial"/>
      <family val="2"/>
    </font>
    <font>
      <strike/>
      <sz val="10"/>
      <name val="Arial"/>
      <family val="2"/>
    </font>
    <font>
      <b/>
      <strike/>
      <sz val="11"/>
      <color rgb="FFFF0000"/>
      <name val="Arial"/>
      <family val="2"/>
    </font>
    <font>
      <sz val="10"/>
      <color rgb="FF000000"/>
      <name val="Arial"/>
      <family val="2"/>
    </font>
    <font>
      <b/>
      <sz val="11"/>
      <color rgb="FFFF0000"/>
      <name val="Arial"/>
      <family val="2"/>
    </font>
    <font>
      <b/>
      <sz val="8"/>
      <color indexed="10"/>
      <name val="Arial"/>
      <family val="2"/>
    </font>
    <font>
      <b/>
      <sz val="12"/>
      <color rgb="FFFF0000"/>
      <name val="Arial"/>
      <family val="2"/>
    </font>
    <font>
      <sz val="12"/>
      <name val="Arial"/>
      <family val="2"/>
    </font>
    <font>
      <sz val="10"/>
      <color rgb="FFFF0000"/>
      <name val="Arial"/>
      <family val="2"/>
    </font>
    <font>
      <b/>
      <sz val="10"/>
      <name val="Arial"/>
      <family val="2"/>
    </font>
    <font>
      <b/>
      <sz val="14"/>
      <name val="Arial"/>
      <family val="2"/>
    </font>
    <font>
      <strike/>
      <sz val="11"/>
      <name val="Arial"/>
      <family val="2"/>
    </font>
    <font>
      <sz val="12"/>
      <color indexed="8"/>
      <name val="Arial"/>
      <family val="2"/>
    </font>
    <font>
      <sz val="10"/>
      <color indexed="10"/>
      <name val="Arial"/>
      <family val="2"/>
    </font>
    <font>
      <b/>
      <sz val="8"/>
      <color rgb="FFFF0000"/>
      <name val="Arial"/>
      <family val="2"/>
    </font>
    <font>
      <sz val="8"/>
      <name val="Arial"/>
      <family val="2"/>
    </font>
    <font>
      <b/>
      <sz val="11"/>
      <color indexed="10"/>
      <name val="Calibri"/>
      <family val="2"/>
    </font>
    <font>
      <b/>
      <sz val="11"/>
      <color indexed="8"/>
      <name val="Calibri"/>
      <family val="2"/>
    </font>
    <font>
      <sz val="11"/>
      <color indexed="10"/>
      <name val="Calibri"/>
      <family val="2"/>
    </font>
  </fonts>
  <fills count="16">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6"/>
        <bgColor indexed="64"/>
      </patternFill>
    </fill>
    <fill>
      <patternFill patternType="solid">
        <fgColor theme="7" tint="0.79998168889431442"/>
        <bgColor indexed="64"/>
      </patternFill>
    </fill>
    <fill>
      <patternFill patternType="solid">
        <fgColor rgb="FF00B050"/>
        <bgColor indexed="64"/>
      </patternFill>
    </fill>
    <fill>
      <patternFill patternType="solid">
        <fgColor theme="0"/>
        <bgColor indexed="64"/>
      </patternFill>
    </fill>
    <fill>
      <patternFill patternType="solid">
        <fgColor rgb="FF92D050"/>
        <bgColor indexed="64"/>
      </patternFill>
    </fill>
    <fill>
      <patternFill patternType="solid">
        <fgColor theme="2" tint="-0.249977111117893"/>
        <bgColor indexed="64"/>
      </patternFill>
    </fill>
    <fill>
      <patternFill patternType="solid">
        <fgColor theme="9" tint="-0.249977111117893"/>
        <bgColor indexed="64"/>
      </patternFill>
    </fill>
    <fill>
      <patternFill patternType="solid">
        <fgColor rgb="FF002060"/>
        <bgColor indexed="64"/>
      </patternFill>
    </fill>
    <fill>
      <patternFill patternType="solid">
        <fgColor theme="5" tint="0.39997558519241921"/>
        <bgColor indexed="64"/>
      </patternFill>
    </fill>
    <fill>
      <patternFill patternType="solid">
        <fgColor indexed="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3">
    <xf numFmtId="0" fontId="0" fillId="0" borderId="0"/>
    <xf numFmtId="9" fontId="1" fillId="0" borderId="0" applyFont="0" applyFill="0" applyBorder="0" applyAlignment="0" applyProtection="0"/>
    <xf numFmtId="0" fontId="1" fillId="0" borderId="0"/>
  </cellStyleXfs>
  <cellXfs count="504">
    <xf numFmtId="0" fontId="0" fillId="0" borderId="0" xfId="0"/>
    <xf numFmtId="0" fontId="3" fillId="0" borderId="0" xfId="0" applyFont="1"/>
    <xf numFmtId="0" fontId="3" fillId="0" borderId="1" xfId="0" applyFont="1" applyBorder="1" applyAlignment="1">
      <alignment horizontal="left"/>
    </xf>
    <xf numFmtId="0" fontId="3" fillId="3" borderId="1" xfId="0" applyFont="1" applyFill="1" applyBorder="1" applyAlignment="1" applyProtection="1">
      <alignment horizontal="left"/>
    </xf>
    <xf numFmtId="14" fontId="3" fillId="3" borderId="1" xfId="0" applyNumberFormat="1" applyFont="1" applyFill="1" applyBorder="1" applyAlignment="1" applyProtection="1">
      <alignment horizontal="left"/>
    </xf>
    <xf numFmtId="14" fontId="3" fillId="3" borderId="1" xfId="0" applyNumberFormat="1" applyFont="1" applyFill="1" applyBorder="1" applyAlignment="1" applyProtection="1">
      <alignment horizontal="left"/>
      <protection locked="0"/>
    </xf>
    <xf numFmtId="0" fontId="3" fillId="3" borderId="1" xfId="0" applyFont="1" applyFill="1" applyBorder="1" applyAlignment="1" applyProtection="1">
      <alignment horizontal="left"/>
      <protection locked="0"/>
    </xf>
    <xf numFmtId="0" fontId="3" fillId="3" borderId="1" xfId="1" applyNumberFormat="1" applyFont="1" applyFill="1" applyBorder="1" applyAlignment="1">
      <alignment horizontal="left"/>
    </xf>
    <xf numFmtId="0" fontId="3" fillId="3" borderId="1" xfId="0" applyFont="1" applyFill="1" applyBorder="1" applyAlignment="1">
      <alignment horizontal="left"/>
    </xf>
    <xf numFmtId="0" fontId="4" fillId="3" borderId="1" xfId="0" applyFont="1" applyFill="1" applyBorder="1" applyAlignment="1" applyProtection="1">
      <alignment horizontal="left"/>
    </xf>
    <xf numFmtId="14" fontId="4" fillId="3" borderId="1" xfId="0" quotePrefix="1" applyNumberFormat="1" applyFont="1" applyFill="1" applyBorder="1" applyAlignment="1" applyProtection="1">
      <alignment horizontal="left"/>
    </xf>
    <xf numFmtId="14" fontId="4" fillId="3" borderId="1" xfId="0" applyNumberFormat="1" applyFont="1" applyFill="1" applyBorder="1" applyAlignment="1" applyProtection="1">
      <alignment horizontal="left"/>
      <protection locked="0"/>
    </xf>
    <xf numFmtId="0" fontId="4" fillId="3" borderId="1" xfId="0" applyFont="1" applyFill="1" applyBorder="1" applyAlignment="1" applyProtection="1">
      <alignment horizontal="left"/>
      <protection locked="0"/>
    </xf>
    <xf numFmtId="0" fontId="2" fillId="2" borderId="1" xfId="0" applyFont="1" applyFill="1" applyBorder="1" applyProtection="1"/>
    <xf numFmtId="0" fontId="2" fillId="2" borderId="1" xfId="0" applyFont="1" applyFill="1" applyBorder="1" applyAlignment="1" applyProtection="1">
      <alignment horizontal="left"/>
    </xf>
    <xf numFmtId="0" fontId="2" fillId="2" borderId="1" xfId="0" applyFont="1" applyFill="1" applyBorder="1" applyAlignment="1">
      <alignment horizontal="left"/>
    </xf>
    <xf numFmtId="0" fontId="3" fillId="3" borderId="1" xfId="0" quotePrefix="1" applyFont="1" applyFill="1" applyBorder="1" applyAlignment="1" applyProtection="1">
      <alignment horizontal="left"/>
      <protection locked="0"/>
    </xf>
    <xf numFmtId="14" fontId="4" fillId="3" borderId="1" xfId="0" applyNumberFormat="1" applyFont="1" applyFill="1" applyBorder="1" applyAlignment="1" applyProtection="1">
      <alignment horizontal="left"/>
    </xf>
    <xf numFmtId="0" fontId="7" fillId="0" borderId="0" xfId="0" applyFont="1"/>
    <xf numFmtId="0" fontId="5" fillId="0" borderId="1" xfId="0" applyFont="1" applyFill="1" applyBorder="1" applyAlignment="1">
      <alignment horizontal="left"/>
    </xf>
    <xf numFmtId="0" fontId="3" fillId="0" borderId="1" xfId="0" applyFont="1" applyFill="1" applyBorder="1" applyAlignment="1">
      <alignment horizontal="left"/>
    </xf>
    <xf numFmtId="9" fontId="3" fillId="0" borderId="1" xfId="1" applyFont="1" applyFill="1" applyBorder="1" applyAlignment="1">
      <alignment horizontal="left"/>
    </xf>
    <xf numFmtId="0" fontId="6" fillId="0" borderId="1" xfId="0" applyFont="1" applyFill="1" applyBorder="1" applyAlignment="1">
      <alignment horizontal="left"/>
    </xf>
    <xf numFmtId="9" fontId="6" fillId="0" borderId="1" xfId="1" applyFont="1" applyFill="1" applyBorder="1" applyAlignment="1">
      <alignment horizontal="left"/>
    </xf>
    <xf numFmtId="0" fontId="8"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0" fillId="0" borderId="1" xfId="0" applyBorder="1" applyAlignment="1">
      <alignment horizontal="center" vertical="center"/>
    </xf>
    <xf numFmtId="0" fontId="9"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center"/>
      <protection locked="0"/>
    </xf>
    <xf numFmtId="0" fontId="9" fillId="6" borderId="2" xfId="0" applyFont="1" applyFill="1" applyBorder="1" applyAlignment="1" applyProtection="1">
      <alignment horizontal="center" vertical="center" wrapText="1"/>
      <protection locked="0"/>
    </xf>
    <xf numFmtId="10" fontId="9" fillId="6" borderId="2" xfId="0" applyNumberFormat="1" applyFont="1" applyFill="1" applyBorder="1" applyAlignment="1" applyProtection="1">
      <alignment horizontal="center" vertical="center" wrapText="1"/>
      <protection locked="0"/>
    </xf>
    <xf numFmtId="17" fontId="9" fillId="6" borderId="2" xfId="0" applyNumberFormat="1" applyFont="1" applyFill="1" applyBorder="1" applyAlignment="1" applyProtection="1">
      <alignment horizontal="center" vertical="center" wrapText="1"/>
      <protection locked="0"/>
    </xf>
    <xf numFmtId="0" fontId="11" fillId="6" borderId="2" xfId="0" applyFont="1" applyFill="1" applyBorder="1" applyAlignment="1" applyProtection="1">
      <alignment horizontal="center" vertical="center" wrapText="1"/>
      <protection locked="0"/>
    </xf>
    <xf numFmtId="164" fontId="11" fillId="6" borderId="2" xfId="0" applyNumberFormat="1" applyFont="1" applyFill="1" applyBorder="1" applyAlignment="1" applyProtection="1">
      <alignment horizontal="center" vertical="center" wrapText="1"/>
      <protection locked="0"/>
    </xf>
    <xf numFmtId="0" fontId="0" fillId="0" borderId="3"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1" fontId="0" fillId="0" borderId="4" xfId="0" applyNumberFormat="1" applyBorder="1" applyAlignment="1">
      <alignment horizontal="center" vertical="center"/>
    </xf>
    <xf numFmtId="15" fontId="0" fillId="0" borderId="4" xfId="0" applyNumberFormat="1" applyBorder="1" applyAlignment="1">
      <alignment horizontal="center" vertical="center"/>
    </xf>
    <xf numFmtId="0" fontId="0" fillId="0" borderId="4" xfId="0" applyBorder="1" applyAlignment="1">
      <alignment horizontal="center" vertical="center" wrapText="1"/>
    </xf>
    <xf numFmtId="10" fontId="0" fillId="0" borderId="4" xfId="0" applyNumberFormat="1" applyBorder="1" applyAlignment="1">
      <alignment horizontal="center" vertical="center"/>
    </xf>
    <xf numFmtId="165" fontId="0" fillId="0" borderId="4" xfId="0" applyNumberFormat="1" applyBorder="1" applyAlignment="1">
      <alignment horizontal="center" vertical="center"/>
    </xf>
    <xf numFmtId="0" fontId="0" fillId="0" borderId="4" xfId="0" applyFill="1" applyBorder="1" applyAlignment="1">
      <alignment vertical="center"/>
    </xf>
    <xf numFmtId="0" fontId="0" fillId="0" borderId="4" xfId="0" applyBorder="1" applyAlignment="1">
      <alignment horizontal="center"/>
    </xf>
    <xf numFmtId="0" fontId="0" fillId="0" borderId="4" xfId="0" applyFill="1" applyBorder="1" applyAlignment="1">
      <alignment horizontal="center" vertical="center"/>
    </xf>
    <xf numFmtId="1" fontId="0" fillId="0" borderId="4" xfId="0" applyNumberFormat="1" applyFill="1" applyBorder="1" applyAlignment="1">
      <alignment horizontal="center" vertical="center"/>
    </xf>
    <xf numFmtId="0" fontId="0" fillId="0" borderId="5" xfId="0" applyBorder="1" applyAlignment="1">
      <alignment horizontal="center"/>
    </xf>
    <xf numFmtId="0" fontId="16" fillId="7" borderId="1" xfId="0" applyFont="1" applyFill="1" applyBorder="1" applyAlignment="1">
      <alignment horizontal="center" vertical="center"/>
    </xf>
    <xf numFmtId="0" fontId="16" fillId="7" borderId="1" xfId="0" applyFont="1" applyFill="1" applyBorder="1" applyAlignment="1">
      <alignment horizontal="center" wrapText="1"/>
    </xf>
    <xf numFmtId="0" fontId="0" fillId="7" borderId="1" xfId="0" applyFill="1" applyBorder="1" applyAlignment="1">
      <alignment horizontal="center" wrapText="1"/>
    </xf>
    <xf numFmtId="0" fontId="16" fillId="0" borderId="1" xfId="0" applyFont="1" applyBorder="1" applyAlignment="1">
      <alignment horizontal="center"/>
    </xf>
    <xf numFmtId="0" fontId="15" fillId="7" borderId="1" xfId="0" applyFont="1" applyFill="1" applyBorder="1" applyAlignment="1">
      <alignment horizontal="center"/>
    </xf>
    <xf numFmtId="0" fontId="16" fillId="7" borderId="1" xfId="0" applyFont="1" applyFill="1" applyBorder="1" applyAlignment="1">
      <alignment horizontal="center"/>
    </xf>
    <xf numFmtId="0" fontId="9" fillId="6" borderId="9" xfId="0" applyFont="1" applyFill="1" applyBorder="1" applyAlignment="1" applyProtection="1">
      <alignment horizontal="center" vertical="center"/>
      <protection locked="0"/>
    </xf>
    <xf numFmtId="0" fontId="10" fillId="6" borderId="9" xfId="0" applyFont="1" applyFill="1" applyBorder="1" applyAlignment="1" applyProtection="1">
      <alignment vertical="center"/>
      <protection locked="0"/>
    </xf>
    <xf numFmtId="0" fontId="9" fillId="6" borderId="9" xfId="0" applyFont="1" applyFill="1" applyBorder="1" applyAlignment="1" applyProtection="1">
      <alignment horizontal="center" vertical="center" wrapText="1"/>
      <protection locked="0"/>
    </xf>
    <xf numFmtId="10" fontId="9" fillId="6" borderId="9" xfId="0" applyNumberFormat="1" applyFont="1" applyFill="1" applyBorder="1" applyAlignment="1" applyProtection="1">
      <alignment horizontal="center" vertical="center" wrapText="1"/>
      <protection locked="0"/>
    </xf>
    <xf numFmtId="17" fontId="9" fillId="6" borderId="9" xfId="0" applyNumberFormat="1" applyFont="1" applyFill="1" applyBorder="1" applyAlignment="1" applyProtection="1">
      <alignment horizontal="center" vertical="center" wrapText="1"/>
      <protection locked="0"/>
    </xf>
    <xf numFmtId="0" fontId="11" fillId="6" borderId="9" xfId="0" applyFont="1" applyFill="1" applyBorder="1" applyAlignment="1" applyProtection="1">
      <alignment horizontal="center" vertical="center" wrapText="1"/>
      <protection locked="0"/>
    </xf>
    <xf numFmtId="164" fontId="11" fillId="6" borderId="9" xfId="0" applyNumberFormat="1" applyFont="1" applyFill="1" applyBorder="1" applyAlignment="1" applyProtection="1">
      <alignment horizontal="center" vertical="center" wrapText="1"/>
      <protection locked="0"/>
    </xf>
    <xf numFmtId="0" fontId="21" fillId="0" borderId="1" xfId="0" applyFont="1" applyFill="1" applyBorder="1" applyAlignment="1">
      <alignment vertical="center"/>
    </xf>
    <xf numFmtId="0" fontId="21" fillId="0" borderId="1" xfId="0" applyFont="1" applyFill="1" applyBorder="1" applyAlignment="1">
      <alignment horizontal="center" vertical="center"/>
    </xf>
    <xf numFmtId="2" fontId="0" fillId="0" borderId="4" xfId="0" applyNumberFormat="1" applyBorder="1" applyAlignment="1">
      <alignment horizontal="center" vertical="center"/>
    </xf>
    <xf numFmtId="0" fontId="0" fillId="8" borderId="4" xfId="0" applyFill="1" applyBorder="1" applyAlignment="1">
      <alignment horizontal="center" vertical="center"/>
    </xf>
    <xf numFmtId="0" fontId="0" fillId="0" borderId="4" xfId="0" applyFont="1" applyBorder="1" applyAlignment="1">
      <alignment horizontal="center" vertical="center"/>
    </xf>
    <xf numFmtId="15" fontId="0" fillId="0" borderId="4" xfId="0" applyNumberFormat="1" applyFont="1" applyBorder="1" applyAlignment="1">
      <alignment horizontal="center" vertical="center"/>
    </xf>
    <xf numFmtId="0" fontId="0" fillId="8" borderId="4" xfId="0" applyFont="1" applyFill="1" applyBorder="1" applyAlignment="1">
      <alignment horizontal="center" vertical="center"/>
    </xf>
    <xf numFmtId="0" fontId="21" fillId="0" borderId="1" xfId="0" applyFont="1" applyFill="1" applyBorder="1"/>
    <xf numFmtId="0" fontId="0" fillId="0" borderId="3" xfId="0" applyBorder="1" applyAlignment="1">
      <alignment vertical="center" wrapText="1"/>
    </xf>
    <xf numFmtId="2" fontId="0" fillId="0" borderId="4" xfId="0" applyNumberFormat="1" applyFont="1" applyBorder="1" applyAlignment="1">
      <alignment horizontal="center" vertical="center"/>
    </xf>
    <xf numFmtId="8" fontId="0" fillId="0" borderId="4" xfId="0" applyNumberFormat="1" applyFont="1" applyBorder="1" applyAlignment="1">
      <alignment horizontal="center" vertical="center"/>
    </xf>
    <xf numFmtId="0" fontId="21" fillId="0" borderId="1" xfId="0" applyFont="1" applyFill="1" applyBorder="1" applyAlignment="1">
      <alignment vertical="center" wrapText="1"/>
    </xf>
    <xf numFmtId="0" fontId="21" fillId="0" borderId="3" xfId="0" applyFont="1" applyFill="1" applyBorder="1" applyAlignment="1">
      <alignment vertical="center" wrapText="1"/>
    </xf>
    <xf numFmtId="0" fontId="5" fillId="0" borderId="0" xfId="0" applyFont="1" applyAlignment="1">
      <alignment horizontal="center" vertical="center" wrapText="1"/>
    </xf>
    <xf numFmtId="0" fontId="0" fillId="0" borderId="4" xfId="0" applyFill="1" applyBorder="1" applyAlignment="1">
      <alignment horizontal="center" vertical="center" wrapText="1"/>
    </xf>
    <xf numFmtId="8" fontId="0" fillId="0" borderId="4" xfId="0" applyNumberFormat="1" applyFill="1" applyBorder="1" applyAlignment="1">
      <alignment horizontal="center" vertical="center" wrapText="1"/>
    </xf>
    <xf numFmtId="15" fontId="0" fillId="0" borderId="10" xfId="0" applyNumberFormat="1" applyFont="1" applyBorder="1" applyAlignment="1">
      <alignment horizontal="center" vertical="center"/>
    </xf>
    <xf numFmtId="0" fontId="5" fillId="0" borderId="1" xfId="0" applyFont="1"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8" fontId="0" fillId="0" borderId="4" xfId="0" applyNumberFormat="1" applyBorder="1" applyAlignment="1">
      <alignment horizontal="center" vertical="center" wrapText="1"/>
    </xf>
    <xf numFmtId="0" fontId="0" fillId="0" borderId="4" xfId="0" applyFont="1" applyFill="1" applyBorder="1" applyAlignment="1">
      <alignment horizontal="center" vertical="center"/>
    </xf>
    <xf numFmtId="2" fontId="0" fillId="0" borderId="10" xfId="0" applyNumberFormat="1" applyFont="1" applyFill="1" applyBorder="1" applyAlignment="1">
      <alignment horizontal="center" vertical="center"/>
    </xf>
    <xf numFmtId="15" fontId="0"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8" fontId="0" fillId="0" borderId="1" xfId="0" applyNumberFormat="1" applyFill="1" applyBorder="1" applyAlignment="1">
      <alignment horizontal="center" vertical="center" wrapText="1"/>
    </xf>
    <xf numFmtId="0" fontId="0" fillId="8" borderId="11" xfId="0" applyFont="1" applyFill="1" applyBorder="1" applyAlignment="1">
      <alignment horizontal="center" vertical="center"/>
    </xf>
    <xf numFmtId="15" fontId="0" fillId="0" borderId="12" xfId="0" applyNumberFormat="1" applyFont="1" applyBorder="1" applyAlignment="1">
      <alignment horizontal="center" vertical="center"/>
    </xf>
    <xf numFmtId="0" fontId="0" fillId="0" borderId="0" xfId="0" applyAlignment="1">
      <alignment horizontal="left" vertical="center" wrapText="1"/>
    </xf>
    <xf numFmtId="0" fontId="0" fillId="0" borderId="12" xfId="0" applyBorder="1" applyAlignment="1">
      <alignment horizontal="center" vertical="center" wrapText="1"/>
    </xf>
    <xf numFmtId="8" fontId="0" fillId="0" borderId="12" xfId="0" applyNumberFormat="1" applyBorder="1" applyAlignment="1">
      <alignment horizontal="center" vertical="center" wrapText="1"/>
    </xf>
    <xf numFmtId="0" fontId="5" fillId="0" borderId="2" xfId="0" applyFont="1" applyBorder="1" applyAlignment="1">
      <alignment horizontal="center" vertical="center" wrapText="1"/>
    </xf>
    <xf numFmtId="0" fontId="0" fillId="0" borderId="10" xfId="0" applyBorder="1" applyAlignment="1">
      <alignment horizontal="center" vertical="center"/>
    </xf>
    <xf numFmtId="0" fontId="0" fillId="0" borderId="3" xfId="0" applyFill="1" applyBorder="1" applyAlignment="1">
      <alignment vertical="center" wrapText="1"/>
    </xf>
    <xf numFmtId="0" fontId="15" fillId="0" borderId="7" xfId="0" applyFont="1" applyBorder="1" applyAlignment="1">
      <alignment horizontal="center"/>
    </xf>
    <xf numFmtId="0" fontId="15" fillId="0" borderId="8" xfId="0" applyFont="1" applyBorder="1" applyAlignment="1">
      <alignment horizontal="center"/>
    </xf>
    <xf numFmtId="0" fontId="14" fillId="4" borderId="3" xfId="0" applyFont="1" applyFill="1" applyBorder="1" applyAlignment="1">
      <alignment horizontal="center"/>
    </xf>
    <xf numFmtId="0" fontId="14" fillId="4" borderId="5" xfId="0" applyFont="1" applyFill="1" applyBorder="1" applyAlignment="1">
      <alignment horizontal="center"/>
    </xf>
    <xf numFmtId="0" fontId="14" fillId="4" borderId="6" xfId="0" applyFont="1" applyFill="1" applyBorder="1" applyAlignment="1">
      <alignment horizontal="center"/>
    </xf>
    <xf numFmtId="0" fontId="8" fillId="0" borderId="1" xfId="0" applyFont="1" applyBorder="1" applyAlignment="1">
      <alignment horizontal="center"/>
    </xf>
    <xf numFmtId="0" fontId="8" fillId="4" borderId="1" xfId="0" applyFont="1" applyFill="1" applyBorder="1" applyAlignment="1">
      <alignment horizontal="center"/>
    </xf>
    <xf numFmtId="0" fontId="1" fillId="0" borderId="0" xfId="2"/>
    <xf numFmtId="0" fontId="14" fillId="4" borderId="3" xfId="2" applyFont="1" applyFill="1" applyBorder="1" applyAlignment="1">
      <alignment horizontal="center"/>
    </xf>
    <xf numFmtId="0" fontId="14" fillId="4" borderId="5" xfId="2" applyFont="1" applyFill="1" applyBorder="1" applyAlignment="1">
      <alignment horizontal="center"/>
    </xf>
    <xf numFmtId="0" fontId="14" fillId="4" borderId="6" xfId="2" applyFont="1" applyFill="1" applyBorder="1" applyAlignment="1">
      <alignment horizontal="center"/>
    </xf>
    <xf numFmtId="0" fontId="15" fillId="0" borderId="7" xfId="2" applyFont="1" applyBorder="1" applyAlignment="1">
      <alignment horizontal="center"/>
    </xf>
    <xf numFmtId="0" fontId="15" fillId="0" borderId="8" xfId="2" applyFont="1" applyBorder="1" applyAlignment="1">
      <alignment horizontal="center"/>
    </xf>
    <xf numFmtId="0" fontId="16" fillId="7" borderId="1" xfId="2" applyFont="1" applyFill="1" applyBorder="1" applyAlignment="1">
      <alignment horizontal="center" vertical="center"/>
    </xf>
    <xf numFmtId="0" fontId="16" fillId="7" borderId="1" xfId="2" applyFont="1" applyFill="1" applyBorder="1" applyAlignment="1">
      <alignment horizontal="center" wrapText="1"/>
    </xf>
    <xf numFmtId="0" fontId="1" fillId="7" borderId="1" xfId="2" applyFill="1" applyBorder="1" applyAlignment="1">
      <alignment horizontal="center" wrapText="1"/>
    </xf>
    <xf numFmtId="0" fontId="16" fillId="0" borderId="1" xfId="2" applyFont="1" applyBorder="1" applyAlignment="1">
      <alignment horizontal="center"/>
    </xf>
    <xf numFmtId="0" fontId="15" fillId="7" borderId="1" xfId="2" applyFont="1" applyFill="1" applyBorder="1" applyAlignment="1">
      <alignment horizontal="center"/>
    </xf>
    <xf numFmtId="0" fontId="16" fillId="7" borderId="1" xfId="2" applyFont="1" applyFill="1" applyBorder="1" applyAlignment="1">
      <alignment horizontal="center"/>
    </xf>
    <xf numFmtId="0" fontId="22" fillId="6" borderId="13" xfId="0" applyFont="1" applyFill="1" applyBorder="1" applyAlignment="1" applyProtection="1">
      <alignment vertical="center"/>
      <protection locked="0"/>
    </xf>
    <xf numFmtId="0" fontId="23" fillId="6" borderId="13" xfId="0" applyFont="1" applyFill="1" applyBorder="1" applyAlignment="1" applyProtection="1">
      <alignment horizontal="center" vertical="center" wrapText="1"/>
      <protection locked="0"/>
    </xf>
    <xf numFmtId="0" fontId="23" fillId="6" borderId="13" xfId="0" applyFont="1" applyFill="1" applyBorder="1" applyAlignment="1" applyProtection="1">
      <alignment horizontal="center" vertical="center"/>
      <protection locked="0"/>
    </xf>
    <xf numFmtId="10" fontId="23" fillId="6" borderId="13" xfId="0" applyNumberFormat="1" applyFont="1" applyFill="1" applyBorder="1" applyAlignment="1" applyProtection="1">
      <alignment horizontal="center" vertical="center" wrapText="1"/>
      <protection locked="0"/>
    </xf>
    <xf numFmtId="2" fontId="23" fillId="6" borderId="1" xfId="0" applyNumberFormat="1" applyFont="1" applyFill="1" applyBorder="1" applyAlignment="1" applyProtection="1">
      <alignment horizontal="center" vertical="center" wrapText="1"/>
      <protection locked="0"/>
    </xf>
    <xf numFmtId="17" fontId="24" fillId="6" borderId="13" xfId="0" applyNumberFormat="1" applyFont="1" applyFill="1" applyBorder="1" applyAlignment="1" applyProtection="1">
      <alignment horizontal="center" vertical="center" wrapText="1"/>
      <protection locked="0"/>
    </xf>
    <xf numFmtId="0" fontId="25" fillId="6" borderId="13" xfId="0" applyFont="1" applyFill="1" applyBorder="1" applyAlignment="1" applyProtection="1">
      <alignment horizontal="center" vertical="center" wrapText="1"/>
      <protection locked="0"/>
    </xf>
    <xf numFmtId="164" fontId="25" fillId="6" borderId="13" xfId="0" applyNumberFormat="1" applyFont="1" applyFill="1" applyBorder="1" applyAlignment="1" applyProtection="1">
      <alignment horizontal="center" vertical="center" wrapText="1"/>
      <protection locked="0"/>
    </xf>
    <xf numFmtId="0" fontId="26" fillId="0" borderId="1" xfId="0" applyFont="1" applyFill="1" applyBorder="1" applyAlignment="1" applyProtection="1">
      <alignment horizontal="left" vertical="center" wrapText="1"/>
      <protection locked="0"/>
    </xf>
    <xf numFmtId="0" fontId="27" fillId="0" borderId="1" xfId="0" applyFont="1" applyFill="1" applyBorder="1" applyAlignment="1" applyProtection="1">
      <alignment horizontal="left" vertical="center"/>
      <protection locked="0"/>
    </xf>
    <xf numFmtId="0" fontId="27" fillId="0" borderId="1" xfId="0" applyFont="1" applyFill="1" applyBorder="1" applyAlignment="1" applyProtection="1">
      <alignment horizontal="center" vertical="center"/>
      <protection locked="0"/>
    </xf>
    <xf numFmtId="0" fontId="27" fillId="0" borderId="1" xfId="0" applyFont="1" applyFill="1" applyBorder="1" applyAlignment="1" applyProtection="1">
      <alignment horizontal="left" vertical="center" wrapText="1"/>
      <protection locked="0"/>
    </xf>
    <xf numFmtId="0" fontId="28" fillId="0" borderId="1" xfId="0" quotePrefix="1" applyFont="1" applyFill="1" applyBorder="1" applyAlignment="1" applyProtection="1">
      <alignment horizontal="center" vertical="center"/>
      <protection locked="0"/>
    </xf>
    <xf numFmtId="10" fontId="27" fillId="0" borderId="1" xfId="0" applyNumberFormat="1" applyFont="1" applyFill="1" applyBorder="1" applyAlignment="1" applyProtection="1">
      <alignment horizontal="center" vertical="center"/>
      <protection locked="0"/>
    </xf>
    <xf numFmtId="2" fontId="29" fillId="0" borderId="1" xfId="0" applyNumberFormat="1" applyFont="1" applyFill="1" applyBorder="1" applyAlignment="1">
      <alignment horizontal="center" vertical="center"/>
    </xf>
    <xf numFmtId="10" fontId="29" fillId="0" borderId="1" xfId="0" applyNumberFormat="1" applyFont="1" applyFill="1" applyBorder="1" applyAlignment="1">
      <alignment horizontal="center" vertical="center"/>
    </xf>
    <xf numFmtId="15" fontId="27" fillId="0" borderId="1" xfId="0" applyNumberFormat="1" applyFont="1" applyFill="1" applyBorder="1" applyAlignment="1" applyProtection="1">
      <alignment horizontal="center" vertical="center"/>
      <protection locked="0"/>
    </xf>
    <xf numFmtId="0" fontId="30" fillId="0" borderId="1"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164" fontId="32" fillId="0" borderId="1" xfId="0" applyNumberFormat="1" applyFont="1" applyFill="1" applyBorder="1" applyAlignment="1" applyProtection="1">
      <alignment horizontal="left" vertical="top"/>
      <protection locked="0"/>
    </xf>
    <xf numFmtId="0" fontId="31" fillId="0" borderId="1" xfId="0" applyFont="1" applyFill="1" applyBorder="1" applyAlignment="1" applyProtection="1">
      <alignment horizontal="center" vertical="center"/>
      <protection locked="0"/>
    </xf>
    <xf numFmtId="0" fontId="33" fillId="9" borderId="1" xfId="0" applyFont="1" applyFill="1" applyBorder="1" applyAlignment="1" applyProtection="1">
      <alignment horizontal="left" vertical="center"/>
      <protection locked="0"/>
    </xf>
    <xf numFmtId="0" fontId="27" fillId="9" borderId="1" xfId="0" applyFont="1" applyFill="1" applyBorder="1" applyAlignment="1" applyProtection="1">
      <alignment horizontal="left" vertical="center" wrapText="1"/>
      <protection locked="0"/>
    </xf>
    <xf numFmtId="0" fontId="27" fillId="9" borderId="1" xfId="0" applyFont="1" applyFill="1" applyBorder="1" applyAlignment="1" applyProtection="1">
      <alignment horizontal="center" vertical="center" wrapText="1"/>
      <protection locked="0"/>
    </xf>
    <xf numFmtId="0" fontId="28" fillId="9" borderId="1" xfId="0" applyFont="1" applyFill="1" applyBorder="1" applyAlignment="1" applyProtection="1">
      <alignment horizontal="center" vertical="center"/>
      <protection locked="0"/>
    </xf>
    <xf numFmtId="0" fontId="27" fillId="9" borderId="1" xfId="0" applyFont="1" applyFill="1" applyBorder="1" applyAlignment="1" applyProtection="1">
      <alignment horizontal="center" vertical="center"/>
      <protection locked="0"/>
    </xf>
    <xf numFmtId="10" fontId="27" fillId="9" borderId="1" xfId="0" applyNumberFormat="1" applyFont="1" applyFill="1" applyBorder="1" applyAlignment="1" applyProtection="1">
      <alignment horizontal="center" vertical="center"/>
      <protection locked="0"/>
    </xf>
    <xf numFmtId="166" fontId="27" fillId="9" borderId="1" xfId="0" quotePrefix="1" applyNumberFormat="1" applyFont="1" applyFill="1" applyBorder="1" applyAlignment="1" applyProtection="1">
      <alignment horizontal="center" vertical="center" wrapText="1"/>
      <protection locked="0"/>
    </xf>
    <xf numFmtId="0" fontId="34" fillId="0" borderId="1" xfId="0" applyFont="1" applyFill="1" applyBorder="1" applyAlignment="1" applyProtection="1">
      <alignment horizontal="left" vertical="center" wrapText="1"/>
      <protection locked="0"/>
    </xf>
    <xf numFmtId="164" fontId="32" fillId="0" borderId="1" xfId="0" applyNumberFormat="1" applyFont="1" applyFill="1" applyBorder="1" applyAlignment="1" applyProtection="1">
      <alignment horizontal="left" vertical="center" wrapText="1"/>
      <protection locked="0"/>
    </xf>
    <xf numFmtId="0" fontId="31" fillId="9" borderId="1" xfId="0" applyFont="1" applyFill="1" applyBorder="1" applyAlignment="1" applyProtection="1">
      <alignment horizontal="center" vertical="center"/>
      <protection locked="0"/>
    </xf>
    <xf numFmtId="0" fontId="33" fillId="0" borderId="1" xfId="0" applyFont="1" applyFill="1" applyBorder="1" applyAlignment="1" applyProtection="1">
      <alignment horizontal="left" vertical="center" wrapText="1"/>
      <protection locked="0"/>
    </xf>
    <xf numFmtId="0" fontId="27" fillId="9" borderId="1" xfId="0" applyFont="1" applyFill="1" applyBorder="1" applyAlignment="1" applyProtection="1">
      <alignment horizontal="left" vertical="top"/>
      <protection locked="0"/>
    </xf>
    <xf numFmtId="0" fontId="28" fillId="10" borderId="1" xfId="0" quotePrefix="1" applyFont="1" applyFill="1" applyBorder="1" applyAlignment="1" applyProtection="1">
      <alignment horizontal="center" vertical="center"/>
      <protection locked="0"/>
    </xf>
    <xf numFmtId="0" fontId="27" fillId="0" borderId="13" xfId="0" applyFont="1" applyFill="1" applyBorder="1" applyAlignment="1" applyProtection="1">
      <alignment horizontal="center" vertical="center"/>
      <protection locked="0"/>
    </xf>
    <xf numFmtId="10" fontId="27" fillId="0" borderId="13" xfId="0" applyNumberFormat="1" applyFont="1" applyFill="1" applyBorder="1" applyAlignment="1" applyProtection="1">
      <alignment horizontal="center" vertical="center"/>
      <protection locked="0"/>
    </xf>
    <xf numFmtId="2" fontId="29" fillId="0" borderId="13" xfId="0" applyNumberFormat="1" applyFont="1" applyFill="1" applyBorder="1" applyAlignment="1">
      <alignment horizontal="center" vertical="center"/>
    </xf>
    <xf numFmtId="10" fontId="29" fillId="0" borderId="13" xfId="0" applyNumberFormat="1" applyFont="1" applyFill="1" applyBorder="1" applyAlignment="1">
      <alignment horizontal="center" vertical="center"/>
    </xf>
    <xf numFmtId="0" fontId="34" fillId="0" borderId="1" xfId="0" applyFont="1" applyFill="1" applyBorder="1" applyAlignment="1" applyProtection="1">
      <alignment horizontal="left" vertical="top" wrapText="1"/>
      <protection locked="0"/>
    </xf>
    <xf numFmtId="0" fontId="32" fillId="0" borderId="1" xfId="0" applyFont="1" applyFill="1" applyBorder="1" applyAlignment="1" applyProtection="1">
      <alignment horizontal="left" vertical="top" wrapText="1"/>
      <protection locked="0"/>
    </xf>
    <xf numFmtId="164" fontId="32" fillId="0" borderId="1" xfId="0" applyNumberFormat="1" applyFont="1" applyFill="1" applyBorder="1" applyAlignment="1" applyProtection="1">
      <alignment horizontal="left" vertical="top" wrapText="1"/>
      <protection locked="0"/>
    </xf>
    <xf numFmtId="0" fontId="33" fillId="0" borderId="1" xfId="0" applyFont="1" applyFill="1" applyBorder="1" applyAlignment="1" applyProtection="1">
      <alignment horizontal="left" vertical="center"/>
      <protection locked="0"/>
    </xf>
    <xf numFmtId="0" fontId="28" fillId="10" borderId="1" xfId="0" applyFont="1" applyFill="1" applyBorder="1" applyAlignment="1" applyProtection="1">
      <alignment horizontal="center" vertical="center"/>
      <protection locked="0"/>
    </xf>
    <xf numFmtId="0" fontId="27" fillId="0" borderId="14" xfId="0" applyFont="1" applyFill="1" applyBorder="1" applyAlignment="1" applyProtection="1">
      <alignment horizontal="center" vertical="center"/>
      <protection locked="0"/>
    </xf>
    <xf numFmtId="10" fontId="27" fillId="0" borderId="14" xfId="0" applyNumberFormat="1" applyFont="1" applyFill="1" applyBorder="1" applyAlignment="1" applyProtection="1">
      <alignment horizontal="center" vertical="center"/>
      <protection locked="0"/>
    </xf>
    <xf numFmtId="2" fontId="29" fillId="0" borderId="14" xfId="0" applyNumberFormat="1" applyFont="1" applyFill="1" applyBorder="1" applyAlignment="1">
      <alignment horizontal="center" vertical="center"/>
    </xf>
    <xf numFmtId="0" fontId="0" fillId="0" borderId="15" xfId="0" applyBorder="1" applyAlignment="1">
      <alignment horizontal="center" vertical="center"/>
    </xf>
    <xf numFmtId="0" fontId="29" fillId="9" borderId="1" xfId="0" applyFont="1" applyFill="1" applyBorder="1" applyAlignment="1">
      <alignment horizontal="left" vertical="top" wrapText="1"/>
    </xf>
    <xf numFmtId="164" fontId="35" fillId="0" borderId="1" xfId="0" applyNumberFormat="1" applyFont="1" applyFill="1" applyBorder="1" applyAlignment="1" applyProtection="1">
      <alignment horizontal="center" vertical="center" wrapText="1"/>
      <protection locked="0"/>
    </xf>
    <xf numFmtId="0" fontId="27" fillId="9" borderId="1" xfId="0" applyFont="1" applyFill="1" applyBorder="1" applyAlignment="1" applyProtection="1">
      <alignment horizontal="left" vertical="center"/>
      <protection locked="0"/>
    </xf>
    <xf numFmtId="0" fontId="28" fillId="11" borderId="1" xfId="0" quotePrefix="1" applyFont="1" applyFill="1" applyBorder="1" applyAlignment="1" applyProtection="1">
      <alignment horizontal="center" vertical="center"/>
      <protection locked="0"/>
    </xf>
    <xf numFmtId="10" fontId="27" fillId="0" borderId="13" xfId="0" applyNumberFormat="1" applyFont="1" applyFill="1" applyBorder="1" applyAlignment="1" applyProtection="1">
      <alignment horizontal="center" vertical="center"/>
      <protection locked="0"/>
    </xf>
    <xf numFmtId="0" fontId="0" fillId="0" borderId="14" xfId="0" applyBorder="1" applyAlignment="1">
      <alignment horizontal="center" vertical="center"/>
    </xf>
    <xf numFmtId="166" fontId="27" fillId="0" borderId="1" xfId="0" applyNumberFormat="1" applyFont="1" applyFill="1" applyBorder="1" applyAlignment="1" applyProtection="1">
      <alignment horizontal="center" vertical="center" wrapText="1"/>
      <protection locked="0"/>
    </xf>
    <xf numFmtId="0" fontId="29" fillId="0" borderId="1" xfId="0" applyFont="1" applyFill="1" applyBorder="1" applyAlignment="1" applyProtection="1">
      <alignment horizontal="left" vertical="top" wrapText="1"/>
      <protection locked="0"/>
    </xf>
    <xf numFmtId="164" fontId="34" fillId="0" borderId="1" xfId="0" applyNumberFormat="1" applyFont="1" applyFill="1" applyBorder="1" applyAlignment="1" applyProtection="1">
      <alignment horizontal="left" wrapText="1"/>
      <protection locked="0"/>
    </xf>
    <xf numFmtId="0" fontId="28" fillId="11" borderId="1" xfId="0" applyFont="1" applyFill="1" applyBorder="1" applyAlignment="1" applyProtection="1">
      <alignment horizontal="center" vertical="center"/>
      <protection locked="0"/>
    </xf>
    <xf numFmtId="0" fontId="28" fillId="0" borderId="1" xfId="0" applyFont="1" applyFill="1" applyBorder="1" applyAlignment="1" applyProtection="1">
      <alignment horizontal="center" vertical="center"/>
      <protection locked="0"/>
    </xf>
    <xf numFmtId="10" fontId="27" fillId="0" borderId="14" xfId="0" applyNumberFormat="1" applyFont="1" applyFill="1" applyBorder="1" applyAlignment="1" applyProtection="1">
      <alignment horizontal="center" vertical="center"/>
      <protection locked="0"/>
    </xf>
    <xf numFmtId="0" fontId="37" fillId="0" borderId="1" xfId="0" applyFont="1" applyFill="1" applyBorder="1" applyAlignment="1" applyProtection="1">
      <alignment horizontal="left"/>
      <protection locked="0"/>
    </xf>
    <xf numFmtId="164" fontId="31" fillId="0" borderId="1" xfId="0" applyNumberFormat="1" applyFont="1" applyFill="1" applyBorder="1" applyAlignment="1" applyProtection="1">
      <alignment horizontal="left"/>
      <protection locked="0"/>
    </xf>
    <xf numFmtId="0" fontId="33" fillId="0" borderId="1" xfId="0" applyFont="1" applyFill="1" applyBorder="1" applyAlignment="1" applyProtection="1">
      <alignment horizontal="left" vertical="top" wrapText="1"/>
      <protection locked="0"/>
    </xf>
    <xf numFmtId="0" fontId="28" fillId="4" borderId="1" xfId="0" quotePrefix="1" applyFont="1" applyFill="1" applyBorder="1" applyAlignment="1" applyProtection="1">
      <alignment horizontal="center" vertical="center"/>
      <protection locked="0"/>
    </xf>
    <xf numFmtId="166" fontId="27" fillId="0" borderId="1" xfId="0" quotePrefix="1" applyNumberFormat="1" applyFont="1" applyFill="1" applyBorder="1" applyAlignment="1" applyProtection="1">
      <alignment horizontal="center" vertical="center" wrapText="1"/>
      <protection locked="0"/>
    </xf>
    <xf numFmtId="0" fontId="33" fillId="0" borderId="1" xfId="0" applyFont="1" applyFill="1" applyBorder="1" applyAlignment="1" applyProtection="1">
      <alignment horizontal="left" vertical="top"/>
      <protection locked="0"/>
    </xf>
    <xf numFmtId="0" fontId="28" fillId="4" borderId="1" xfId="0" applyFont="1" applyFill="1" applyBorder="1" applyAlignment="1" applyProtection="1">
      <alignment horizontal="center" vertical="center"/>
      <protection locked="0"/>
    </xf>
    <xf numFmtId="0" fontId="31" fillId="0" borderId="1" xfId="0" applyFont="1" applyFill="1" applyBorder="1" applyAlignment="1" applyProtection="1">
      <alignment horizontal="left"/>
      <protection locked="0"/>
    </xf>
    <xf numFmtId="0" fontId="26" fillId="0" borderId="1" xfId="0" applyFont="1" applyBorder="1" applyAlignment="1">
      <alignment horizontal="left" vertical="top"/>
    </xf>
    <xf numFmtId="2" fontId="29" fillId="9" borderId="1" xfId="0" applyNumberFormat="1" applyFont="1" applyFill="1" applyBorder="1" applyAlignment="1">
      <alignment horizontal="center" vertical="center"/>
    </xf>
    <xf numFmtId="10" fontId="29" fillId="9" borderId="1" xfId="0" applyNumberFormat="1" applyFont="1" applyFill="1" applyBorder="1" applyAlignment="1">
      <alignment horizontal="center" vertical="center"/>
    </xf>
    <xf numFmtId="166" fontId="27" fillId="0" borderId="1" xfId="0" applyNumberFormat="1" applyFont="1" applyFill="1" applyBorder="1" applyAlignment="1">
      <alignment horizontal="center" vertical="top" wrapText="1"/>
    </xf>
    <xf numFmtId="0" fontId="29" fillId="0" borderId="1" xfId="0" applyFont="1" applyFill="1" applyBorder="1" applyAlignment="1">
      <alignment horizontal="left" vertical="top" wrapText="1"/>
    </xf>
    <xf numFmtId="0" fontId="32" fillId="0" borderId="1" xfId="0" applyFont="1" applyFill="1" applyBorder="1" applyAlignment="1">
      <alignment horizontal="left" vertical="top"/>
    </xf>
    <xf numFmtId="0" fontId="32" fillId="0" borderId="1" xfId="0" applyFont="1" applyFill="1" applyBorder="1" applyAlignment="1">
      <alignment horizontal="left"/>
    </xf>
    <xf numFmtId="10" fontId="29" fillId="0" borderId="1" xfId="0" applyNumberFormat="1" applyFont="1" applyFill="1" applyBorder="1" applyAlignment="1">
      <alignment horizontal="center" vertical="top"/>
    </xf>
    <xf numFmtId="0" fontId="33" fillId="0" borderId="1" xfId="0" applyFont="1" applyFill="1" applyBorder="1" applyAlignment="1" applyProtection="1">
      <alignment horizontal="left" vertical="center" wrapText="1"/>
      <protection locked="0"/>
    </xf>
    <xf numFmtId="0" fontId="27" fillId="0" borderId="1" xfId="0" applyFont="1" applyFill="1" applyBorder="1" applyAlignment="1" applyProtection="1">
      <alignment horizontal="center" vertical="center" wrapText="1"/>
      <protection locked="0"/>
    </xf>
    <xf numFmtId="15" fontId="32" fillId="0" borderId="1" xfId="0" applyNumberFormat="1" applyFont="1" applyFill="1" applyBorder="1" applyAlignment="1" applyProtection="1">
      <alignment horizontal="left" vertical="center" wrapText="1"/>
      <protection locked="0"/>
    </xf>
    <xf numFmtId="0" fontId="32" fillId="0" borderId="1" xfId="0" applyFont="1" applyFill="1" applyBorder="1" applyAlignment="1" applyProtection="1">
      <alignment horizontal="left" vertical="center" wrapText="1"/>
      <protection locked="0"/>
    </xf>
    <xf numFmtId="10" fontId="29" fillId="0" borderId="13" xfId="0" applyNumberFormat="1" applyFont="1" applyFill="1" applyBorder="1" applyAlignment="1">
      <alignment horizontal="center" vertical="center"/>
    </xf>
    <xf numFmtId="10" fontId="29" fillId="0" borderId="14" xfId="0" applyNumberFormat="1" applyFont="1" applyFill="1" applyBorder="1" applyAlignment="1">
      <alignment horizontal="center" vertical="center"/>
    </xf>
    <xf numFmtId="164" fontId="25" fillId="0" borderId="1" xfId="0" applyNumberFormat="1" applyFont="1" applyFill="1" applyBorder="1" applyAlignment="1" applyProtection="1">
      <alignment horizontal="left" vertical="top"/>
      <protection locked="0"/>
    </xf>
    <xf numFmtId="0" fontId="33" fillId="0" borderId="1" xfId="0" applyFont="1" applyFill="1" applyBorder="1" applyAlignment="1" applyProtection="1">
      <alignment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protection locked="0"/>
    </xf>
    <xf numFmtId="10" fontId="5" fillId="0" borderId="1" xfId="0" applyNumberFormat="1" applyFont="1" applyFill="1" applyBorder="1" applyAlignment="1" applyProtection="1">
      <alignment horizontal="center" vertical="center"/>
      <protection locked="0"/>
    </xf>
    <xf numFmtId="166" fontId="5" fillId="0" borderId="1" xfId="0" quotePrefix="1" applyNumberFormat="1" applyFont="1" applyFill="1" applyBorder="1" applyAlignment="1" applyProtection="1">
      <alignment horizontal="center" vertical="center" wrapText="1"/>
      <protection locked="0"/>
    </xf>
    <xf numFmtId="15" fontId="6" fillId="9" borderId="1" xfId="0" applyNumberFormat="1" applyFont="1" applyFill="1" applyBorder="1" applyAlignment="1" applyProtection="1">
      <alignment horizontal="left" vertical="center" wrapText="1"/>
      <protection locked="0"/>
    </xf>
    <xf numFmtId="15" fontId="6" fillId="9" borderId="1" xfId="0" applyNumberFormat="1" applyFont="1" applyFill="1" applyBorder="1" applyAlignment="1" applyProtection="1">
      <alignment horizontal="left" vertical="top" wrapText="1"/>
      <protection locked="0"/>
    </xf>
    <xf numFmtId="164" fontId="6" fillId="9" borderId="1" xfId="0" applyNumberFormat="1" applyFont="1" applyFill="1" applyBorder="1" applyAlignment="1" applyProtection="1">
      <alignment horizontal="left" wrapText="1"/>
      <protection locked="0"/>
    </xf>
    <xf numFmtId="0" fontId="6" fillId="0" borderId="1" xfId="0" applyFont="1" applyFill="1" applyBorder="1" applyAlignment="1" applyProtection="1">
      <alignment horizontal="center" vertical="center"/>
      <protection locked="0"/>
    </xf>
    <xf numFmtId="164" fontId="6" fillId="0" borderId="1" xfId="0" applyNumberFormat="1" applyFont="1" applyFill="1" applyBorder="1" applyAlignment="1" applyProtection="1">
      <alignment horizontal="left" vertical="top" wrapText="1"/>
      <protection locked="0"/>
    </xf>
    <xf numFmtId="0" fontId="38" fillId="0" borderId="1" xfId="0" applyFont="1" applyFill="1" applyBorder="1" applyAlignment="1" applyProtection="1">
      <alignment horizontal="left" vertical="center"/>
      <protection locked="0"/>
    </xf>
    <xf numFmtId="0" fontId="38" fillId="0" borderId="1" xfId="0" applyFont="1" applyFill="1" applyBorder="1" applyAlignment="1" applyProtection="1">
      <alignment horizontal="center" vertical="center"/>
      <protection locked="0"/>
    </xf>
    <xf numFmtId="0" fontId="38" fillId="0" borderId="1" xfId="0" applyFont="1" applyFill="1" applyBorder="1" applyAlignment="1" applyProtection="1">
      <alignment horizontal="left" vertical="center" wrapText="1"/>
      <protection locked="0"/>
    </xf>
    <xf numFmtId="0" fontId="39" fillId="0" borderId="13" xfId="0" applyFont="1" applyFill="1" applyBorder="1" applyAlignment="1">
      <alignment vertical="center"/>
    </xf>
    <xf numFmtId="0" fontId="39" fillId="0" borderId="13" xfId="0" applyFont="1" applyFill="1" applyBorder="1" applyAlignment="1">
      <alignment vertical="center" wrapText="1"/>
    </xf>
    <xf numFmtId="2" fontId="40" fillId="0" borderId="1" xfId="0" applyNumberFormat="1" applyFont="1" applyFill="1" applyBorder="1" applyAlignment="1">
      <alignment horizontal="center" vertical="center" wrapText="1"/>
    </xf>
    <xf numFmtId="0" fontId="39" fillId="0" borderId="13" xfId="0" applyFont="1" applyFill="1" applyBorder="1" applyAlignment="1">
      <alignment horizontal="center" vertical="center" wrapText="1"/>
    </xf>
    <xf numFmtId="0" fontId="32" fillId="0" borderId="1" xfId="0" applyFont="1" applyFill="1" applyBorder="1" applyAlignment="1">
      <alignment horizontal="left" vertical="top" wrapText="1"/>
    </xf>
    <xf numFmtId="0" fontId="32" fillId="0" borderId="1" xfId="0" applyFont="1" applyFill="1" applyBorder="1" applyAlignment="1" applyProtection="1">
      <alignment horizontal="center" vertical="center"/>
      <protection locked="0"/>
    </xf>
    <xf numFmtId="0" fontId="35" fillId="0" borderId="1" xfId="0" applyFont="1" applyFill="1" applyBorder="1" applyAlignment="1" applyProtection="1">
      <alignment horizontal="center" vertical="center"/>
      <protection locked="0"/>
    </xf>
    <xf numFmtId="0" fontId="41" fillId="0" borderId="1" xfId="0" applyFont="1" applyFill="1" applyBorder="1" applyAlignment="1" applyProtection="1">
      <alignment horizontal="left" vertical="center"/>
      <protection locked="0"/>
    </xf>
    <xf numFmtId="0" fontId="41" fillId="0" borderId="1" xfId="0" applyFont="1" applyFill="1" applyBorder="1" applyAlignment="1" applyProtection="1">
      <alignment horizontal="center" vertical="center"/>
      <protection locked="0"/>
    </xf>
    <xf numFmtId="0" fontId="41" fillId="0" borderId="1" xfId="0" applyFont="1" applyFill="1" applyBorder="1" applyAlignment="1" applyProtection="1">
      <alignment horizontal="left" vertical="center" wrapText="1"/>
      <protection locked="0"/>
    </xf>
    <xf numFmtId="0" fontId="31" fillId="0" borderId="1" xfId="0" applyFont="1" applyFill="1" applyBorder="1" applyAlignment="1" applyProtection="1">
      <alignment horizontal="left" vertical="top"/>
      <protection locked="0"/>
    </xf>
    <xf numFmtId="164" fontId="31" fillId="0" borderId="1" xfId="0" applyNumberFormat="1" applyFont="1" applyFill="1" applyBorder="1" applyAlignment="1" applyProtection="1">
      <alignment horizontal="left" vertical="top"/>
      <protection locked="0"/>
    </xf>
    <xf numFmtId="0" fontId="33" fillId="9" borderId="1" xfId="0" applyFont="1" applyFill="1" applyBorder="1" applyAlignment="1" applyProtection="1">
      <alignment horizontal="left" vertical="center" wrapText="1"/>
      <protection locked="0"/>
    </xf>
    <xf numFmtId="10" fontId="28" fillId="0" borderId="1" xfId="0" applyNumberFormat="1" applyFont="1" applyFill="1" applyBorder="1" applyAlignment="1" applyProtection="1">
      <alignment horizontal="center" vertical="center"/>
      <protection locked="0"/>
    </xf>
    <xf numFmtId="0" fontId="34" fillId="9" borderId="1" xfId="0" applyFont="1" applyFill="1" applyBorder="1" applyAlignment="1" applyProtection="1">
      <alignment horizontal="left" vertical="top" wrapText="1"/>
      <protection locked="0"/>
    </xf>
    <xf numFmtId="0" fontId="34" fillId="9" borderId="1" xfId="0" applyFont="1" applyFill="1" applyBorder="1" applyAlignment="1" applyProtection="1">
      <alignment horizontal="left" vertical="top"/>
      <protection locked="0"/>
    </xf>
    <xf numFmtId="164" fontId="34" fillId="9" borderId="1" xfId="0" applyNumberFormat="1" applyFont="1" applyFill="1" applyBorder="1" applyAlignment="1" applyProtection="1">
      <alignment horizontal="left" vertical="top"/>
      <protection locked="0"/>
    </xf>
    <xf numFmtId="0" fontId="33" fillId="0" borderId="1" xfId="0" applyFont="1" applyFill="1" applyBorder="1" applyAlignment="1" applyProtection="1">
      <alignment vertical="center" wrapText="1"/>
      <protection locked="0"/>
    </xf>
    <xf numFmtId="0" fontId="33" fillId="9" borderId="1" xfId="0" applyFont="1" applyFill="1" applyBorder="1" applyAlignment="1" applyProtection="1">
      <alignment vertical="center" wrapText="1"/>
      <protection locked="0"/>
    </xf>
    <xf numFmtId="0" fontId="28" fillId="9" borderId="1" xfId="0" applyFont="1" applyFill="1" applyBorder="1" applyAlignment="1" applyProtection="1">
      <alignment horizontal="left" vertical="center"/>
      <protection locked="0"/>
    </xf>
    <xf numFmtId="0" fontId="33" fillId="9" borderId="1" xfId="0" applyFont="1" applyFill="1" applyBorder="1" applyAlignment="1" applyProtection="1">
      <alignment vertical="center"/>
      <protection locked="0"/>
    </xf>
    <xf numFmtId="15" fontId="28" fillId="9" borderId="1" xfId="0" applyNumberFormat="1" applyFont="1" applyFill="1" applyBorder="1" applyAlignment="1" applyProtection="1">
      <alignment horizontal="center" vertical="center" wrapText="1"/>
      <protection locked="0"/>
    </xf>
    <xf numFmtId="0" fontId="42" fillId="9" borderId="1" xfId="0" applyFont="1" applyFill="1" applyBorder="1" applyAlignment="1" applyProtection="1">
      <alignment horizontal="left" vertical="top" wrapText="1"/>
      <protection locked="0"/>
    </xf>
    <xf numFmtId="164" fontId="42" fillId="9" borderId="1" xfId="0" applyNumberFormat="1" applyFont="1" applyFill="1" applyBorder="1" applyAlignment="1" applyProtection="1">
      <alignment horizontal="left" vertical="top"/>
      <protection locked="0"/>
    </xf>
    <xf numFmtId="0" fontId="27" fillId="0" borderId="15" xfId="0" applyFont="1" applyFill="1" applyBorder="1" applyAlignment="1" applyProtection="1">
      <alignment horizontal="center" vertical="center"/>
      <protection locked="0"/>
    </xf>
    <xf numFmtId="10" fontId="27" fillId="0" borderId="15" xfId="0" applyNumberFormat="1" applyFont="1" applyFill="1" applyBorder="1" applyAlignment="1" applyProtection="1">
      <alignment horizontal="center" vertical="center"/>
      <protection locked="0"/>
    </xf>
    <xf numFmtId="10" fontId="29" fillId="0" borderId="15" xfId="0" applyNumberFormat="1" applyFont="1" applyFill="1" applyBorder="1" applyAlignment="1">
      <alignment horizontal="center" vertical="center"/>
    </xf>
    <xf numFmtId="0" fontId="33" fillId="9" borderId="1" xfId="0" applyFont="1" applyFill="1" applyBorder="1" applyAlignment="1" applyProtection="1">
      <alignment horizontal="left" vertical="center" wrapText="1"/>
      <protection locked="0"/>
    </xf>
    <xf numFmtId="0" fontId="28" fillId="0" borderId="1" xfId="0" applyFont="1" applyFill="1" applyBorder="1" applyAlignment="1" applyProtection="1">
      <alignment horizontal="left" vertical="center" wrapText="1"/>
      <protection locked="0"/>
    </xf>
    <xf numFmtId="0" fontId="28" fillId="9" borderId="1" xfId="0" applyFont="1" applyFill="1" applyBorder="1" applyAlignment="1" applyProtection="1">
      <alignment horizontal="left" vertical="center" wrapText="1"/>
      <protection locked="0"/>
    </xf>
    <xf numFmtId="2" fontId="29" fillId="9" borderId="13" xfId="0" applyNumberFormat="1" applyFont="1" applyFill="1" applyBorder="1" applyAlignment="1">
      <alignment horizontal="center" vertical="center"/>
    </xf>
    <xf numFmtId="10" fontId="29" fillId="9" borderId="15" xfId="0" applyNumberFormat="1" applyFont="1" applyFill="1" applyBorder="1" applyAlignment="1">
      <alignment horizontal="center" vertical="center"/>
    </xf>
    <xf numFmtId="164" fontId="34" fillId="9" borderId="1" xfId="0" applyNumberFormat="1" applyFont="1" applyFill="1" applyBorder="1" applyAlignment="1" applyProtection="1">
      <alignment horizontal="left" vertical="top" wrapText="1"/>
      <protection locked="0"/>
    </xf>
    <xf numFmtId="0" fontId="33" fillId="9" borderId="1" xfId="0" applyFont="1" applyFill="1" applyBorder="1" applyAlignment="1" applyProtection="1">
      <alignment horizontal="left" vertical="center"/>
      <protection locked="0"/>
    </xf>
    <xf numFmtId="2" fontId="29" fillId="9" borderId="14" xfId="0" applyNumberFormat="1" applyFont="1" applyFill="1" applyBorder="1" applyAlignment="1">
      <alignment horizontal="center" vertical="center"/>
    </xf>
    <xf numFmtId="0" fontId="32" fillId="9" borderId="1" xfId="0" applyFont="1" applyFill="1" applyBorder="1" applyAlignment="1" applyProtection="1">
      <alignment horizontal="left" vertical="top" wrapText="1"/>
      <protection locked="0"/>
    </xf>
    <xf numFmtId="164" fontId="32" fillId="9" borderId="1" xfId="0" applyNumberFormat="1" applyFont="1" applyFill="1" applyBorder="1" applyAlignment="1" applyProtection="1">
      <alignment horizontal="left" vertical="top"/>
      <protection locked="0"/>
    </xf>
    <xf numFmtId="0" fontId="43" fillId="9" borderId="1" xfId="0" applyFont="1" applyFill="1" applyBorder="1" applyAlignment="1" applyProtection="1">
      <alignment horizontal="left" vertical="top" wrapText="1"/>
      <protection locked="0"/>
    </xf>
    <xf numFmtId="10" fontId="29" fillId="9" borderId="14" xfId="0" applyNumberFormat="1" applyFont="1" applyFill="1" applyBorder="1" applyAlignment="1">
      <alignment horizontal="center" vertical="center"/>
    </xf>
    <xf numFmtId="0" fontId="26" fillId="9" borderId="1" xfId="0" applyFont="1" applyFill="1" applyBorder="1" applyAlignment="1" applyProtection="1">
      <alignment horizontal="left" vertical="center" wrapText="1"/>
      <protection locked="0"/>
    </xf>
    <xf numFmtId="166" fontId="27" fillId="9" borderId="1" xfId="0" applyNumberFormat="1" applyFont="1" applyFill="1" applyBorder="1" applyAlignment="1" applyProtection="1">
      <alignment horizontal="center" vertical="center" wrapText="1"/>
      <protection locked="0"/>
    </xf>
    <xf numFmtId="0" fontId="44" fillId="9" borderId="1" xfId="0" applyFont="1" applyFill="1" applyBorder="1" applyAlignment="1" applyProtection="1">
      <alignment horizontal="left" vertical="top" wrapText="1"/>
      <protection locked="0"/>
    </xf>
    <xf numFmtId="10" fontId="29" fillId="9" borderId="13" xfId="0" applyNumberFormat="1" applyFont="1" applyFill="1" applyBorder="1" applyAlignment="1">
      <alignment horizontal="center" vertical="center"/>
    </xf>
    <xf numFmtId="0" fontId="35" fillId="9" borderId="1" xfId="0" applyFont="1" applyFill="1" applyBorder="1" applyAlignment="1" applyProtection="1">
      <alignment horizontal="left" vertical="top" wrapText="1"/>
      <protection locked="0"/>
    </xf>
    <xf numFmtId="0" fontId="27" fillId="9" borderId="1" xfId="0" applyNumberFormat="1" applyFont="1" applyFill="1" applyBorder="1" applyAlignment="1" applyProtection="1">
      <alignment horizontal="left" vertical="center" wrapText="1"/>
      <protection locked="0"/>
    </xf>
    <xf numFmtId="0" fontId="37" fillId="9" borderId="1" xfId="0" applyFont="1" applyFill="1" applyBorder="1" applyAlignment="1" applyProtection="1">
      <alignment horizontal="left" vertical="top"/>
      <protection locked="0"/>
    </xf>
    <xf numFmtId="164" fontId="31" fillId="9" borderId="1" xfId="0" applyNumberFormat="1" applyFont="1" applyFill="1" applyBorder="1" applyAlignment="1" applyProtection="1">
      <alignment horizontal="left" vertical="top"/>
      <protection locked="0"/>
    </xf>
    <xf numFmtId="15" fontId="34" fillId="9" borderId="1" xfId="0" applyNumberFormat="1" applyFont="1" applyFill="1" applyBorder="1" applyAlignment="1" applyProtection="1">
      <alignment horizontal="left" vertical="top" wrapText="1"/>
      <protection locked="0"/>
    </xf>
    <xf numFmtId="10" fontId="29" fillId="0" borderId="15" xfId="0" applyNumberFormat="1" applyFont="1" applyFill="1" applyBorder="1" applyAlignment="1">
      <alignment horizontal="center" vertical="center"/>
    </xf>
    <xf numFmtId="0" fontId="45" fillId="9" borderId="1" xfId="0" applyFont="1" applyFill="1" applyBorder="1" applyAlignment="1" applyProtection="1">
      <alignment horizontal="left" vertical="top" wrapText="1"/>
      <protection locked="0"/>
    </xf>
    <xf numFmtId="10" fontId="29" fillId="0" borderId="14" xfId="0" applyNumberFormat="1" applyFont="1" applyFill="1" applyBorder="1" applyAlignment="1">
      <alignment horizontal="center" vertical="center"/>
    </xf>
    <xf numFmtId="0" fontId="37" fillId="0" borderId="1" xfId="0" applyFont="1" applyFill="1" applyBorder="1" applyAlignment="1" applyProtection="1">
      <alignment horizontal="left" vertical="top"/>
      <protection locked="0"/>
    </xf>
    <xf numFmtId="15" fontId="32" fillId="9" borderId="1" xfId="0" applyNumberFormat="1" applyFont="1" applyFill="1" applyBorder="1" applyAlignment="1" applyProtection="1">
      <alignment horizontal="left" vertical="center" wrapText="1"/>
      <protection locked="0"/>
    </xf>
    <xf numFmtId="0" fontId="32" fillId="9" borderId="1" xfId="0" applyFont="1" applyFill="1" applyBorder="1" applyAlignment="1" applyProtection="1">
      <alignment horizontal="left" vertical="center" wrapText="1"/>
      <protection locked="0"/>
    </xf>
    <xf numFmtId="164" fontId="32" fillId="9" borderId="1" xfId="0" applyNumberFormat="1" applyFont="1" applyFill="1" applyBorder="1" applyAlignment="1" applyProtection="1">
      <alignment horizontal="left" vertical="center" wrapText="1"/>
      <protection locked="0"/>
    </xf>
    <xf numFmtId="0" fontId="29" fillId="9" borderId="1" xfId="0" applyFont="1" applyFill="1" applyBorder="1"/>
    <xf numFmtId="0" fontId="33" fillId="9" borderId="13" xfId="0" applyFont="1" applyFill="1" applyBorder="1" applyAlignment="1" applyProtection="1">
      <alignment horizontal="left" vertical="center" wrapText="1"/>
      <protection locked="0"/>
    </xf>
    <xf numFmtId="0" fontId="33" fillId="9" borderId="14" xfId="0" applyFont="1" applyFill="1" applyBorder="1" applyAlignment="1" applyProtection="1">
      <alignment horizontal="left" vertical="center" wrapText="1"/>
      <protection locked="0"/>
    </xf>
    <xf numFmtId="0" fontId="27" fillId="0" borderId="14" xfId="0" applyFont="1" applyFill="1" applyBorder="1" applyAlignment="1" applyProtection="1">
      <alignment horizontal="center" vertical="center"/>
      <protection locked="0"/>
    </xf>
    <xf numFmtId="0" fontId="43" fillId="0" borderId="1" xfId="0" applyFont="1" applyFill="1" applyBorder="1" applyAlignment="1" applyProtection="1">
      <alignment horizontal="left" vertical="top" wrapText="1"/>
      <protection locked="0"/>
    </xf>
    <xf numFmtId="164" fontId="32" fillId="9" borderId="1" xfId="0" applyNumberFormat="1" applyFont="1" applyFill="1" applyBorder="1" applyAlignment="1" applyProtection="1">
      <alignment horizontal="left" vertical="top" wrapText="1"/>
      <protection locked="0"/>
    </xf>
    <xf numFmtId="0" fontId="33" fillId="9" borderId="1" xfId="0" applyFont="1" applyFill="1" applyBorder="1" applyAlignment="1">
      <alignment wrapText="1"/>
    </xf>
    <xf numFmtId="0" fontId="27" fillId="9" borderId="1" xfId="0" applyFont="1" applyFill="1" applyBorder="1" applyAlignment="1">
      <alignment horizontal="left"/>
    </xf>
    <xf numFmtId="0" fontId="27" fillId="9" borderId="1" xfId="0" applyFont="1" applyFill="1" applyBorder="1" applyAlignment="1">
      <alignment horizontal="center" vertical="center"/>
    </xf>
    <xf numFmtId="0" fontId="27" fillId="9" borderId="1" xfId="0" applyFont="1" applyFill="1" applyBorder="1" applyAlignment="1">
      <alignment horizontal="left" wrapText="1"/>
    </xf>
    <xf numFmtId="0" fontId="27" fillId="9" borderId="13" xfId="0" applyFont="1" applyFill="1" applyBorder="1" applyAlignment="1">
      <alignment horizontal="center" vertical="center"/>
    </xf>
    <xf numFmtId="10" fontId="27" fillId="9" borderId="13" xfId="0" applyNumberFormat="1" applyFont="1" applyFill="1" applyBorder="1" applyAlignment="1">
      <alignment horizontal="center" vertical="center" wrapText="1"/>
    </xf>
    <xf numFmtId="0" fontId="27" fillId="9" borderId="1" xfId="0" applyFont="1" applyFill="1" applyBorder="1" applyAlignment="1">
      <alignment horizontal="left" vertical="top"/>
    </xf>
    <xf numFmtId="0" fontId="29" fillId="0" borderId="1" xfId="0" applyFont="1" applyFill="1" applyBorder="1" applyAlignment="1">
      <alignment horizontal="center" vertical="center" wrapText="1"/>
    </xf>
    <xf numFmtId="0" fontId="33" fillId="9" borderId="1" xfId="0" applyFont="1" applyFill="1" applyBorder="1" applyAlignment="1">
      <alignment horizontal="left" vertical="center" wrapText="1"/>
    </xf>
    <xf numFmtId="0" fontId="27" fillId="9" borderId="15" xfId="0" applyFont="1" applyFill="1" applyBorder="1" applyAlignment="1">
      <alignment horizontal="center" vertical="center"/>
    </xf>
    <xf numFmtId="10" fontId="27" fillId="9" borderId="15" xfId="0" applyNumberFormat="1" applyFont="1" applyFill="1" applyBorder="1" applyAlignment="1">
      <alignment horizontal="center" vertical="center" wrapText="1"/>
    </xf>
    <xf numFmtId="2" fontId="29" fillId="0" borderId="15" xfId="0" applyNumberFormat="1" applyFont="1" applyFill="1" applyBorder="1" applyAlignment="1">
      <alignment horizontal="center" vertical="center"/>
    </xf>
    <xf numFmtId="0" fontId="29" fillId="9" borderId="1" xfId="0" applyFont="1" applyFill="1" applyBorder="1" applyAlignment="1">
      <alignment horizontal="left" vertical="center" wrapText="1"/>
    </xf>
    <xf numFmtId="0" fontId="27" fillId="9" borderId="14" xfId="0" applyFont="1" applyFill="1" applyBorder="1" applyAlignment="1">
      <alignment horizontal="center" vertical="center"/>
    </xf>
    <xf numFmtId="10" fontId="27" fillId="9" borderId="14" xfId="0" applyNumberFormat="1" applyFont="1" applyFill="1" applyBorder="1" applyAlignment="1">
      <alignment horizontal="center" vertical="center" wrapText="1"/>
    </xf>
    <xf numFmtId="0" fontId="34" fillId="9" borderId="1" xfId="0" applyFont="1" applyFill="1" applyBorder="1" applyAlignment="1">
      <alignment horizontal="left" vertical="top" wrapText="1"/>
    </xf>
    <xf numFmtId="8" fontId="34" fillId="9" borderId="1" xfId="0" applyNumberFormat="1" applyFont="1" applyFill="1" applyBorder="1" applyAlignment="1">
      <alignment horizontal="left" vertical="top"/>
    </xf>
    <xf numFmtId="0" fontId="33" fillId="0" borderId="1" xfId="0" applyFont="1" applyFill="1" applyBorder="1" applyAlignment="1" applyProtection="1">
      <alignment vertical="center"/>
      <protection locked="0"/>
    </xf>
    <xf numFmtId="0" fontId="34" fillId="0" borderId="1" xfId="0" applyFont="1" applyFill="1" applyBorder="1" applyAlignment="1" applyProtection="1">
      <alignment horizontal="left" vertical="top"/>
      <protection locked="0"/>
    </xf>
    <xf numFmtId="164" fontId="34" fillId="0" borderId="1" xfId="0" applyNumberFormat="1" applyFont="1" applyFill="1" applyBorder="1" applyAlignment="1" applyProtection="1">
      <alignment horizontal="left" vertical="top"/>
      <protection locked="0"/>
    </xf>
    <xf numFmtId="10" fontId="6" fillId="9" borderId="13" xfId="0" applyNumberFormat="1" applyFont="1" applyFill="1" applyBorder="1" applyAlignment="1">
      <alignment horizontal="center" vertical="center"/>
    </xf>
    <xf numFmtId="0" fontId="28" fillId="0" borderId="1" xfId="0" applyFont="1" applyFill="1" applyBorder="1" applyAlignment="1" applyProtection="1">
      <alignment horizontal="center" vertical="center" wrapText="1"/>
      <protection locked="0"/>
    </xf>
    <xf numFmtId="10" fontId="6" fillId="9" borderId="14" xfId="0" applyNumberFormat="1" applyFont="1" applyFill="1" applyBorder="1" applyAlignment="1">
      <alignment horizontal="center" vertical="center"/>
    </xf>
    <xf numFmtId="15" fontId="30" fillId="0" borderId="1" xfId="0" applyNumberFormat="1" applyFont="1" applyFill="1" applyBorder="1" applyAlignment="1" applyProtection="1">
      <alignment horizontal="left" vertical="top" wrapText="1"/>
      <protection locked="0"/>
    </xf>
    <xf numFmtId="164" fontId="6" fillId="0" borderId="1" xfId="0" applyNumberFormat="1" applyFont="1" applyFill="1" applyBorder="1" applyAlignment="1" applyProtection="1">
      <alignment horizontal="center" vertical="center" wrapText="1"/>
      <protection locked="0"/>
    </xf>
    <xf numFmtId="0" fontId="44" fillId="0" borderId="1" xfId="0" applyFont="1" applyFill="1" applyBorder="1" applyAlignment="1" applyProtection="1">
      <alignment horizontal="left" vertical="top" wrapText="1"/>
      <protection locked="0"/>
    </xf>
    <xf numFmtId="15" fontId="34" fillId="0" borderId="1" xfId="0" applyNumberFormat="1" applyFont="1" applyFill="1" applyBorder="1" applyAlignment="1" applyProtection="1">
      <alignment horizontal="left" vertical="top" wrapText="1"/>
      <protection locked="0"/>
    </xf>
    <xf numFmtId="164" fontId="34" fillId="0" borderId="1" xfId="0" applyNumberFormat="1" applyFont="1" applyFill="1" applyBorder="1" applyAlignment="1" applyProtection="1">
      <alignment horizontal="left" vertical="top" wrapText="1"/>
      <protection locked="0"/>
    </xf>
    <xf numFmtId="166" fontId="46" fillId="0" borderId="1" xfId="0" applyNumberFormat="1" applyFont="1" applyFill="1" applyBorder="1" applyAlignment="1">
      <alignment horizontal="center" vertical="top" wrapText="1"/>
    </xf>
    <xf numFmtId="0" fontId="27" fillId="9" borderId="13" xfId="0" applyFont="1" applyFill="1" applyBorder="1" applyAlignment="1" applyProtection="1">
      <alignment horizontal="center" vertical="center"/>
      <protection locked="0"/>
    </xf>
    <xf numFmtId="10" fontId="27" fillId="9" borderId="13" xfId="0" applyNumberFormat="1" applyFont="1" applyFill="1" applyBorder="1" applyAlignment="1" applyProtection="1">
      <alignment horizontal="center" vertical="center"/>
      <protection locked="0"/>
    </xf>
    <xf numFmtId="0" fontId="6" fillId="9" borderId="1" xfId="0" applyFont="1" applyFill="1" applyBorder="1" applyAlignment="1" applyProtection="1">
      <alignment horizontal="left" vertical="top" wrapText="1"/>
      <protection locked="0"/>
    </xf>
    <xf numFmtId="164" fontId="31" fillId="9" borderId="1" xfId="0" applyNumberFormat="1" applyFont="1" applyFill="1" applyBorder="1" applyAlignment="1" applyProtection="1">
      <alignment horizontal="center" vertical="center"/>
      <protection locked="0"/>
    </xf>
    <xf numFmtId="0" fontId="27" fillId="9" borderId="15" xfId="0" applyFont="1" applyFill="1" applyBorder="1" applyAlignment="1" applyProtection="1">
      <alignment horizontal="center" vertical="center"/>
      <protection locked="0"/>
    </xf>
    <xf numFmtId="10" fontId="27" fillId="9" borderId="15" xfId="0" applyNumberFormat="1" applyFont="1" applyFill="1" applyBorder="1" applyAlignment="1" applyProtection="1">
      <alignment horizontal="center" vertical="center"/>
      <protection locked="0"/>
    </xf>
    <xf numFmtId="2" fontId="29" fillId="9" borderId="15" xfId="0" applyNumberFormat="1" applyFont="1" applyFill="1" applyBorder="1" applyAlignment="1">
      <alignment horizontal="center" vertical="center"/>
    </xf>
    <xf numFmtId="0" fontId="32" fillId="9" borderId="1" xfId="0" applyFont="1" applyFill="1" applyBorder="1" applyAlignment="1" applyProtection="1">
      <alignment horizontal="left" wrapText="1"/>
      <protection locked="0"/>
    </xf>
    <xf numFmtId="164" fontId="32" fillId="9" borderId="1" xfId="0" applyNumberFormat="1" applyFont="1" applyFill="1" applyBorder="1" applyAlignment="1" applyProtection="1">
      <alignment horizontal="left" wrapText="1"/>
      <protection locked="0"/>
    </xf>
    <xf numFmtId="0" fontId="27" fillId="9" borderId="14" xfId="0" applyFont="1" applyFill="1" applyBorder="1" applyAlignment="1" applyProtection="1">
      <alignment horizontal="center" vertical="center"/>
      <protection locked="0"/>
    </xf>
    <xf numFmtId="10" fontId="27" fillId="9" borderId="14" xfId="0" applyNumberFormat="1" applyFont="1" applyFill="1" applyBorder="1" applyAlignment="1" applyProtection="1">
      <alignment horizontal="center" vertical="center"/>
      <protection locked="0"/>
    </xf>
    <xf numFmtId="0" fontId="27" fillId="12" borderId="1" xfId="0" applyFont="1" applyFill="1" applyBorder="1" applyAlignment="1" applyProtection="1">
      <alignment horizontal="left" vertical="center" wrapText="1"/>
      <protection locked="0"/>
    </xf>
    <xf numFmtId="0" fontId="27" fillId="12" borderId="1" xfId="0" applyFont="1" applyFill="1" applyBorder="1" applyAlignment="1" applyProtection="1">
      <alignment horizontal="center" vertical="center" wrapText="1"/>
      <protection locked="0"/>
    </xf>
    <xf numFmtId="0" fontId="28" fillId="12" borderId="1" xfId="0" applyFont="1" applyFill="1" applyBorder="1" applyAlignment="1" applyProtection="1">
      <alignment horizontal="left" vertical="center" wrapText="1"/>
      <protection locked="0"/>
    </xf>
    <xf numFmtId="0" fontId="31" fillId="9" borderId="1" xfId="0" applyFont="1" applyFill="1" applyBorder="1" applyAlignment="1" applyProtection="1">
      <alignment horizontal="left" vertical="top" wrapText="1"/>
      <protection locked="0"/>
    </xf>
    <xf numFmtId="0" fontId="37" fillId="9" borderId="1" xfId="0" applyFont="1" applyFill="1" applyBorder="1" applyAlignment="1" applyProtection="1">
      <alignment horizontal="left" vertical="top" wrapText="1"/>
      <protection locked="0"/>
    </xf>
    <xf numFmtId="0" fontId="31" fillId="9" borderId="1" xfId="0" applyFont="1" applyFill="1" applyBorder="1" applyAlignment="1" applyProtection="1">
      <alignment horizontal="left" vertical="top"/>
      <protection locked="0"/>
    </xf>
    <xf numFmtId="164" fontId="47" fillId="9" borderId="1" xfId="0" applyNumberFormat="1" applyFont="1" applyFill="1" applyBorder="1" applyAlignment="1" applyProtection="1">
      <alignment horizontal="left" vertical="top"/>
      <protection locked="0"/>
    </xf>
    <xf numFmtId="0" fontId="30" fillId="9" borderId="1" xfId="0" applyFont="1" applyFill="1" applyBorder="1" applyAlignment="1" applyProtection="1">
      <alignment horizontal="left" vertical="top" wrapText="1"/>
      <protection locked="0"/>
    </xf>
    <xf numFmtId="0" fontId="27" fillId="9" borderId="1" xfId="0" quotePrefix="1" applyFont="1" applyFill="1" applyBorder="1" applyAlignment="1" applyProtection="1">
      <alignment horizontal="left" vertical="center"/>
      <protection locked="0"/>
    </xf>
    <xf numFmtId="0" fontId="27" fillId="9" borderId="1" xfId="0" quotePrefix="1" applyFont="1" applyFill="1" applyBorder="1" applyAlignment="1" applyProtection="1">
      <alignment horizontal="center" vertical="center"/>
      <protection locked="0"/>
    </xf>
    <xf numFmtId="0" fontId="27" fillId="9" borderId="14" xfId="0" applyFont="1" applyFill="1" applyBorder="1" applyAlignment="1" applyProtection="1">
      <alignment horizontal="center" vertical="center"/>
      <protection locked="0"/>
    </xf>
    <xf numFmtId="10" fontId="27" fillId="9" borderId="14" xfId="0" applyNumberFormat="1" applyFont="1" applyFill="1" applyBorder="1" applyAlignment="1" applyProtection="1">
      <alignment horizontal="center" vertical="center"/>
      <protection locked="0"/>
    </xf>
    <xf numFmtId="2" fontId="29" fillId="9" borderId="14" xfId="0" applyNumberFormat="1" applyFont="1" applyFill="1" applyBorder="1" applyAlignment="1">
      <alignment horizontal="center" vertical="center"/>
    </xf>
    <xf numFmtId="10" fontId="29" fillId="9" borderId="14" xfId="0" applyNumberFormat="1" applyFont="1" applyFill="1" applyBorder="1" applyAlignment="1">
      <alignment horizontal="center" vertical="center"/>
    </xf>
    <xf numFmtId="0" fontId="28" fillId="9" borderId="1" xfId="0" applyFont="1" applyFill="1" applyBorder="1" applyAlignment="1" applyProtection="1">
      <alignment horizontal="center" vertical="center" wrapText="1"/>
      <protection locked="0"/>
    </xf>
    <xf numFmtId="15" fontId="48" fillId="9" borderId="1" xfId="0" applyNumberFormat="1" applyFont="1" applyFill="1" applyBorder="1" applyAlignment="1" applyProtection="1">
      <alignment horizontal="left" vertical="center" wrapText="1"/>
      <protection locked="0"/>
    </xf>
    <xf numFmtId="0" fontId="48" fillId="9" borderId="1" xfId="0" applyFont="1" applyFill="1" applyBorder="1" applyAlignment="1" applyProtection="1">
      <alignment horizontal="left" vertical="center" wrapText="1"/>
      <protection locked="0"/>
    </xf>
    <xf numFmtId="164" fontId="48" fillId="9" borderId="1" xfId="0" applyNumberFormat="1" applyFont="1" applyFill="1" applyBorder="1" applyAlignment="1" applyProtection="1">
      <alignment horizontal="left" vertical="center" wrapText="1"/>
      <protection locked="0"/>
    </xf>
    <xf numFmtId="0" fontId="26" fillId="13" borderId="1" xfId="0" applyFont="1" applyFill="1" applyBorder="1" applyAlignment="1">
      <alignment horizontal="center" vertical="top"/>
    </xf>
    <xf numFmtId="0" fontId="27" fillId="13" borderId="1" xfId="0" applyFont="1" applyFill="1" applyBorder="1" applyAlignment="1" applyProtection="1">
      <alignment horizontal="left" vertical="center" wrapText="1"/>
      <protection locked="0"/>
    </xf>
    <xf numFmtId="0" fontId="27" fillId="13" borderId="1" xfId="0" applyFont="1" applyFill="1" applyBorder="1" applyAlignment="1" applyProtection="1">
      <alignment horizontal="center" vertical="center" wrapText="1"/>
      <protection locked="0"/>
    </xf>
    <xf numFmtId="0" fontId="28" fillId="13" borderId="1" xfId="0" applyFont="1" applyFill="1" applyBorder="1" applyAlignment="1" applyProtection="1">
      <alignment horizontal="left" vertical="center" wrapText="1"/>
      <protection locked="0"/>
    </xf>
    <xf numFmtId="0" fontId="28" fillId="13" borderId="1" xfId="0" applyFont="1" applyFill="1" applyBorder="1" applyAlignment="1" applyProtection="1">
      <alignment horizontal="center" vertical="center"/>
      <protection locked="0"/>
    </xf>
    <xf numFmtId="0" fontId="27" fillId="13" borderId="1" xfId="0" applyFont="1" applyFill="1" applyBorder="1" applyAlignment="1" applyProtection="1">
      <alignment horizontal="center" vertical="center"/>
      <protection locked="0"/>
    </xf>
    <xf numFmtId="2" fontId="29" fillId="13" borderId="1" xfId="0" applyNumberFormat="1" applyFont="1" applyFill="1" applyBorder="1" applyAlignment="1">
      <alignment horizontal="center" vertical="center"/>
    </xf>
    <xf numFmtId="166" fontId="27" fillId="13" borderId="1" xfId="0" quotePrefix="1" applyNumberFormat="1" applyFont="1" applyFill="1" applyBorder="1" applyAlignment="1" applyProtection="1">
      <alignment horizontal="center" vertical="center" wrapText="1"/>
      <protection locked="0"/>
    </xf>
    <xf numFmtId="0" fontId="28" fillId="13" borderId="1" xfId="0" applyFont="1" applyFill="1" applyBorder="1" applyAlignment="1" applyProtection="1">
      <alignment horizontal="left" vertical="top"/>
      <protection locked="0"/>
    </xf>
    <xf numFmtId="164" fontId="28" fillId="13" borderId="1" xfId="0" applyNumberFormat="1" applyFont="1" applyFill="1" applyBorder="1" applyAlignment="1" applyProtection="1">
      <alignment horizontal="left" vertical="top"/>
      <protection locked="0"/>
    </xf>
    <xf numFmtId="0" fontId="31" fillId="13" borderId="1" xfId="0" applyFont="1" applyFill="1" applyBorder="1" applyProtection="1">
      <protection locked="0"/>
    </xf>
    <xf numFmtId="0" fontId="27" fillId="0" borderId="1" xfId="0" applyNumberFormat="1" applyFont="1" applyFill="1" applyBorder="1" applyAlignment="1" applyProtection="1">
      <alignment horizontal="left" vertical="center" wrapText="1"/>
      <protection locked="0"/>
    </xf>
    <xf numFmtId="164" fontId="35" fillId="0" borderId="1" xfId="0" applyNumberFormat="1" applyFont="1" applyFill="1" applyBorder="1" applyAlignment="1" applyProtection="1">
      <alignment horizontal="left" vertical="top" wrapText="1"/>
      <protection locked="0"/>
    </xf>
    <xf numFmtId="15" fontId="27" fillId="0" borderId="1" xfId="0" applyNumberFormat="1" applyFont="1" applyFill="1" applyBorder="1" applyAlignment="1">
      <alignment horizontal="center" vertical="center"/>
    </xf>
    <xf numFmtId="0" fontId="43" fillId="0" borderId="1" xfId="0" applyFont="1" applyFill="1" applyBorder="1" applyAlignment="1" applyProtection="1">
      <alignment horizontal="left" vertical="top"/>
      <protection locked="0"/>
    </xf>
    <xf numFmtId="15" fontId="32" fillId="0" borderId="1" xfId="0" applyNumberFormat="1" applyFont="1" applyFill="1" applyBorder="1" applyAlignment="1" applyProtection="1">
      <alignment horizontal="left" vertical="top" wrapText="1"/>
      <protection locked="0"/>
    </xf>
    <xf numFmtId="0" fontId="35" fillId="0" borderId="1" xfId="0" applyFont="1" applyFill="1" applyBorder="1" applyAlignment="1" applyProtection="1">
      <alignment horizontal="left" vertical="top" wrapText="1"/>
      <protection locked="0"/>
    </xf>
    <xf numFmtId="0" fontId="27" fillId="9" borderId="1" xfId="0" applyFont="1" applyFill="1" applyBorder="1" applyAlignment="1" applyProtection="1">
      <alignment horizontal="left" wrapText="1"/>
      <protection locked="0"/>
    </xf>
    <xf numFmtId="0" fontId="27" fillId="9" borderId="1" xfId="0" applyFont="1" applyFill="1" applyBorder="1" applyAlignment="1" applyProtection="1">
      <alignment horizontal="center" wrapText="1"/>
      <protection locked="0"/>
    </xf>
    <xf numFmtId="0" fontId="27" fillId="9" borderId="1" xfId="0" applyNumberFormat="1" applyFont="1" applyFill="1" applyBorder="1" applyAlignment="1" applyProtection="1">
      <alignment horizontal="left" wrapText="1"/>
      <protection locked="0"/>
    </xf>
    <xf numFmtId="0" fontId="28" fillId="0" borderId="1" xfId="0" applyFont="1" applyFill="1" applyBorder="1" applyAlignment="1" applyProtection="1">
      <alignment horizontal="center" vertical="top"/>
      <protection locked="0"/>
    </xf>
    <xf numFmtId="0" fontId="27" fillId="0" borderId="1" xfId="0" applyFont="1" applyFill="1" applyBorder="1" applyAlignment="1" applyProtection="1">
      <alignment vertical="center" wrapText="1"/>
      <protection locked="0"/>
    </xf>
    <xf numFmtId="0" fontId="27" fillId="0" borderId="1" xfId="0" applyFont="1" applyFill="1" applyBorder="1" applyAlignment="1">
      <alignment vertical="center"/>
    </xf>
    <xf numFmtId="0" fontId="27" fillId="0" borderId="1" xfId="0" applyFont="1" applyFill="1" applyBorder="1" applyAlignment="1">
      <alignment horizontal="center" vertical="center"/>
    </xf>
    <xf numFmtId="0" fontId="27" fillId="0" borderId="1" xfId="0" applyFont="1" applyFill="1" applyBorder="1" applyAlignment="1">
      <alignment horizontal="left" vertical="center" wrapText="1"/>
    </xf>
    <xf numFmtId="0" fontId="35" fillId="0" borderId="1" xfId="0" applyNumberFormat="1" applyFont="1" applyFill="1" applyBorder="1" applyAlignment="1">
      <alignment horizontal="left" vertical="top" wrapText="1"/>
    </xf>
    <xf numFmtId="0" fontId="35" fillId="0" borderId="1" xfId="0" applyFont="1" applyFill="1" applyBorder="1" applyAlignment="1">
      <alignment horizontal="left" vertical="top" wrapText="1"/>
    </xf>
    <xf numFmtId="16" fontId="43" fillId="0" borderId="1" xfId="0" applyNumberFormat="1" applyFont="1" applyFill="1" applyBorder="1" applyAlignment="1">
      <alignment horizontal="left" vertical="top" wrapText="1"/>
    </xf>
    <xf numFmtId="0" fontId="43" fillId="0" borderId="1" xfId="0" applyFont="1" applyFill="1" applyBorder="1" applyAlignment="1">
      <alignment horizontal="left" vertical="top" wrapText="1"/>
    </xf>
    <xf numFmtId="164" fontId="43" fillId="0" borderId="1" xfId="0" applyNumberFormat="1" applyFont="1" applyFill="1" applyBorder="1" applyAlignment="1" applyProtection="1">
      <alignment horizontal="left" vertical="top"/>
      <protection locked="0"/>
    </xf>
    <xf numFmtId="0" fontId="27" fillId="0" borderId="1" xfId="0" applyFont="1" applyFill="1" applyBorder="1" applyAlignment="1" applyProtection="1">
      <alignment vertical="top" wrapText="1"/>
      <protection locked="0"/>
    </xf>
    <xf numFmtId="0" fontId="27" fillId="0" borderId="1" xfId="0" applyNumberFormat="1" applyFont="1" applyFill="1" applyBorder="1" applyAlignment="1" applyProtection="1">
      <alignment horizontal="left" vertical="top" wrapText="1"/>
      <protection locked="0"/>
    </xf>
    <xf numFmtId="0" fontId="43" fillId="9" borderId="1" xfId="0" applyFont="1" applyFill="1" applyBorder="1" applyAlignment="1">
      <alignment horizontal="left" vertical="top" wrapText="1"/>
    </xf>
    <xf numFmtId="164" fontId="43" fillId="9" borderId="1" xfId="0" applyNumberFormat="1" applyFont="1" applyFill="1" applyBorder="1" applyAlignment="1" applyProtection="1">
      <alignment horizontal="left" vertical="top"/>
      <protection locked="0"/>
    </xf>
    <xf numFmtId="0" fontId="49" fillId="0" borderId="1" xfId="0" applyFont="1" applyFill="1" applyBorder="1" applyAlignment="1">
      <alignment horizontal="left" vertical="top" wrapText="1"/>
    </xf>
    <xf numFmtId="0" fontId="49" fillId="0" borderId="1" xfId="0" applyFont="1" applyFill="1" applyBorder="1" applyAlignment="1" applyProtection="1">
      <alignment horizontal="left" vertical="top" wrapText="1"/>
      <protection locked="0"/>
    </xf>
    <xf numFmtId="164" fontId="49" fillId="0" borderId="1" xfId="0" applyNumberFormat="1" applyFont="1" applyFill="1" applyBorder="1" applyAlignment="1" applyProtection="1">
      <alignment horizontal="left" vertical="top"/>
      <protection locked="0"/>
    </xf>
    <xf numFmtId="0" fontId="27" fillId="9" borderId="1" xfId="0" applyFont="1" applyFill="1" applyBorder="1" applyAlignment="1" applyProtection="1">
      <alignment vertical="top" wrapText="1"/>
      <protection locked="0"/>
    </xf>
    <xf numFmtId="0" fontId="27" fillId="9" borderId="1" xfId="0" applyNumberFormat="1" applyFont="1" applyFill="1" applyBorder="1" applyAlignment="1" applyProtection="1">
      <alignment horizontal="left" vertical="top" wrapText="1"/>
      <protection locked="0"/>
    </xf>
    <xf numFmtId="0" fontId="29" fillId="0" borderId="1" xfId="0" applyFont="1" applyFill="1" applyBorder="1"/>
    <xf numFmtId="0" fontId="32" fillId="9" borderId="1" xfId="0" applyFont="1" applyFill="1" applyBorder="1" applyAlignment="1">
      <alignment horizontal="left" vertical="top" wrapText="1"/>
    </xf>
    <xf numFmtId="0" fontId="27" fillId="9" borderId="1" xfId="0" applyFont="1" applyFill="1" applyBorder="1" applyAlignment="1" applyProtection="1">
      <alignment vertical="center" wrapText="1"/>
      <protection locked="0"/>
    </xf>
    <xf numFmtId="0" fontId="26" fillId="0" borderId="13" xfId="0" applyFont="1" applyFill="1" applyBorder="1" applyAlignment="1" applyProtection="1">
      <alignment horizontal="center" vertical="center" wrapText="1"/>
      <protection locked="0"/>
    </xf>
    <xf numFmtId="10" fontId="27" fillId="0" borderId="1" xfId="0" applyNumberFormat="1" applyFont="1" applyFill="1" applyBorder="1" applyAlignment="1" applyProtection="1">
      <alignment horizontal="center" vertical="center" wrapText="1"/>
      <protection locked="0"/>
    </xf>
    <xf numFmtId="0" fontId="27" fillId="9" borderId="1" xfId="0" applyFont="1" applyFill="1" applyBorder="1" applyAlignment="1">
      <alignment horizontal="center" vertical="center" wrapText="1"/>
    </xf>
    <xf numFmtId="0" fontId="28" fillId="9" borderId="1" xfId="0" applyNumberFormat="1" applyFont="1" applyFill="1" applyBorder="1" applyAlignment="1" applyProtection="1">
      <alignment horizontal="left" vertical="center" wrapText="1"/>
      <protection locked="0"/>
    </xf>
    <xf numFmtId="0" fontId="26" fillId="0" borderId="15" xfId="0" applyFont="1" applyFill="1" applyBorder="1" applyAlignment="1" applyProtection="1">
      <alignment horizontal="center" vertical="center" wrapText="1"/>
      <protection locked="0"/>
    </xf>
    <xf numFmtId="15" fontId="27" fillId="9" borderId="1" xfId="0" applyNumberFormat="1" applyFont="1" applyFill="1" applyBorder="1" applyAlignment="1" applyProtection="1">
      <alignment horizontal="center" vertical="center" wrapText="1"/>
      <protection locked="0"/>
    </xf>
    <xf numFmtId="0" fontId="27" fillId="0" borderId="1" xfId="0" quotePrefix="1" applyFont="1" applyFill="1" applyBorder="1" applyAlignment="1" applyProtection="1">
      <alignment horizontal="center" vertical="center"/>
      <protection locked="0"/>
    </xf>
    <xf numFmtId="0" fontId="26" fillId="0" borderId="14" xfId="0" applyFont="1" applyFill="1" applyBorder="1" applyAlignment="1" applyProtection="1">
      <alignment horizontal="center" vertical="center" wrapText="1"/>
      <protection locked="0"/>
    </xf>
    <xf numFmtId="0" fontId="29" fillId="0" borderId="1" xfId="0" applyFont="1" applyBorder="1" applyAlignment="1">
      <alignment horizontal="center" vertical="center" wrapText="1"/>
    </xf>
    <xf numFmtId="0" fontId="27" fillId="14" borderId="1" xfId="0" applyFont="1" applyFill="1" applyBorder="1" applyAlignment="1" applyProtection="1">
      <alignment horizontal="left" vertical="center" wrapText="1"/>
      <protection locked="0"/>
    </xf>
    <xf numFmtId="0" fontId="27" fillId="14" borderId="1" xfId="0" applyFont="1" applyFill="1" applyBorder="1" applyAlignment="1" applyProtection="1">
      <alignment horizontal="center" vertical="center" wrapText="1"/>
      <protection locked="0"/>
    </xf>
    <xf numFmtId="0" fontId="28" fillId="14" borderId="1" xfId="0" applyFont="1" applyFill="1" applyBorder="1" applyAlignment="1" applyProtection="1">
      <alignment horizontal="left" vertical="center" wrapText="1"/>
      <protection locked="0"/>
    </xf>
    <xf numFmtId="0" fontId="33" fillId="15" borderId="1" xfId="0" applyFont="1" applyFill="1" applyBorder="1" applyAlignment="1" applyProtection="1">
      <alignment vertical="center"/>
      <protection locked="0"/>
    </xf>
    <xf numFmtId="0" fontId="50" fillId="14" borderId="1" xfId="0" applyFont="1" applyFill="1" applyBorder="1" applyAlignment="1" applyProtection="1">
      <alignment horizontal="left" vertical="center" wrapText="1"/>
      <protection locked="0"/>
    </xf>
    <xf numFmtId="0" fontId="50" fillId="14" borderId="1" xfId="0" applyFont="1" applyFill="1" applyBorder="1" applyAlignment="1" applyProtection="1">
      <alignment horizontal="center" vertical="center" wrapText="1"/>
      <protection locked="0"/>
    </xf>
    <xf numFmtId="0" fontId="50" fillId="14" borderId="1" xfId="0" applyNumberFormat="1" applyFont="1" applyFill="1" applyBorder="1" applyAlignment="1" applyProtection="1">
      <alignment horizontal="left" vertical="center" wrapText="1"/>
      <protection locked="0"/>
    </xf>
    <xf numFmtId="0" fontId="28" fillId="15" borderId="1" xfId="0" applyFont="1" applyFill="1" applyBorder="1" applyAlignment="1" applyProtection="1">
      <alignment horizontal="center" vertical="center"/>
      <protection locked="0"/>
    </xf>
    <xf numFmtId="0" fontId="27" fillId="15" borderId="1" xfId="0" applyFont="1" applyFill="1" applyBorder="1" applyAlignment="1" applyProtection="1">
      <alignment horizontal="center" vertical="center"/>
      <protection locked="0"/>
    </xf>
    <xf numFmtId="2" fontId="29" fillId="15" borderId="1" xfId="0" applyNumberFormat="1" applyFont="1" applyFill="1" applyBorder="1" applyAlignment="1">
      <alignment horizontal="center" vertical="center"/>
    </xf>
    <xf numFmtId="166" fontId="50" fillId="15" borderId="1" xfId="0" quotePrefix="1" applyNumberFormat="1" applyFont="1" applyFill="1" applyBorder="1" applyAlignment="1" applyProtection="1">
      <alignment horizontal="center" vertical="center" wrapText="1"/>
      <protection locked="0"/>
    </xf>
    <xf numFmtId="0" fontId="34" fillId="15" borderId="1" xfId="0" applyFont="1" applyFill="1" applyBorder="1" applyProtection="1">
      <protection locked="0"/>
    </xf>
    <xf numFmtId="0" fontId="51" fillId="15" borderId="1" xfId="0" applyFont="1" applyFill="1" applyBorder="1" applyAlignment="1" applyProtection="1">
      <alignment horizontal="center" vertical="center"/>
      <protection locked="0"/>
    </xf>
    <xf numFmtId="164" fontId="31" fillId="15" borderId="1" xfId="0" applyNumberFormat="1" applyFont="1" applyFill="1" applyBorder="1" applyAlignment="1" applyProtection="1">
      <alignment horizontal="left"/>
      <protection locked="0"/>
    </xf>
    <xf numFmtId="0" fontId="33" fillId="0" borderId="1" xfId="0" applyFont="1" applyFill="1" applyBorder="1" applyAlignment="1">
      <alignment vertical="center" wrapText="1"/>
    </xf>
    <xf numFmtId="0" fontId="27" fillId="0" borderId="1" xfId="0" applyFont="1" applyFill="1" applyBorder="1" applyAlignment="1">
      <alignment horizontal="center" vertical="center" wrapText="1"/>
    </xf>
    <xf numFmtId="0" fontId="29" fillId="0" borderId="13" xfId="0" applyFont="1" applyFill="1" applyBorder="1" applyAlignment="1">
      <alignment horizontal="center" vertical="center"/>
    </xf>
    <xf numFmtId="0" fontId="29" fillId="0" borderId="1" xfId="0" applyFont="1" applyFill="1" applyBorder="1" applyAlignment="1">
      <alignment horizontal="center" vertical="center"/>
    </xf>
    <xf numFmtId="166" fontId="46" fillId="0" borderId="1" xfId="0" applyNumberFormat="1" applyFont="1" applyFill="1" applyBorder="1" applyAlignment="1">
      <alignment horizontal="center" vertical="center" wrapText="1"/>
    </xf>
    <xf numFmtId="0" fontId="29" fillId="0" borderId="1" xfId="0" applyFont="1" applyFill="1" applyBorder="1" applyAlignment="1">
      <alignment horizontal="left"/>
    </xf>
    <xf numFmtId="0" fontId="29" fillId="0" borderId="15" xfId="0" applyFont="1" applyFill="1" applyBorder="1" applyAlignment="1">
      <alignment horizontal="center" vertical="center"/>
    </xf>
    <xf numFmtId="0" fontId="29" fillId="0" borderId="14" xfId="0" applyFont="1" applyFill="1" applyBorder="1" applyAlignment="1">
      <alignment horizontal="center" vertical="center"/>
    </xf>
    <xf numFmtId="0" fontId="52"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33" fillId="0" borderId="13" xfId="0" applyFont="1" applyFill="1" applyBorder="1" applyAlignment="1">
      <alignment horizontal="center" vertical="center"/>
    </xf>
    <xf numFmtId="0" fontId="27" fillId="0" borderId="13" xfId="0" applyFont="1" applyFill="1" applyBorder="1" applyAlignment="1">
      <alignment vertical="center"/>
    </xf>
    <xf numFmtId="0" fontId="27" fillId="0" borderId="13" xfId="0" applyFont="1" applyFill="1" applyBorder="1" applyAlignment="1">
      <alignment horizontal="center" vertical="center"/>
    </xf>
    <xf numFmtId="0" fontId="27" fillId="0" borderId="13" xfId="0" applyFont="1" applyFill="1" applyBorder="1" applyAlignment="1">
      <alignment horizontal="center" vertical="center" wrapText="1"/>
    </xf>
    <xf numFmtId="166" fontId="46" fillId="0" borderId="13" xfId="0" applyNumberFormat="1" applyFont="1" applyFill="1" applyBorder="1" applyAlignment="1">
      <alignment horizontal="center" vertical="center" wrapText="1"/>
    </xf>
    <xf numFmtId="0" fontId="34" fillId="0" borderId="13" xfId="0" applyFont="1" applyFill="1" applyBorder="1" applyAlignment="1">
      <alignment horizontal="left" vertical="center" wrapText="1"/>
    </xf>
    <xf numFmtId="0" fontId="32" fillId="0" borderId="13" xfId="0" applyFont="1" applyFill="1" applyBorder="1" applyAlignment="1">
      <alignment horizontal="left" vertical="top" wrapText="1"/>
    </xf>
    <xf numFmtId="0" fontId="35" fillId="0" borderId="13" xfId="0" applyFont="1" applyFill="1" applyBorder="1" applyAlignment="1">
      <alignment horizontal="left" vertical="top"/>
    </xf>
    <xf numFmtId="0" fontId="33" fillId="0" borderId="15" xfId="0" applyFont="1" applyFill="1" applyBorder="1" applyAlignment="1">
      <alignment horizontal="center" vertical="center"/>
    </xf>
    <xf numFmtId="0" fontId="34" fillId="0" borderId="1" xfId="0" applyFont="1" applyFill="1" applyBorder="1" applyAlignment="1">
      <alignment horizontal="left" vertical="top" wrapText="1"/>
    </xf>
    <xf numFmtId="0" fontId="35" fillId="0" borderId="1" xfId="0" applyFont="1" applyFill="1" applyBorder="1" applyAlignment="1">
      <alignment horizontal="left" vertical="top"/>
    </xf>
    <xf numFmtId="15" fontId="32" fillId="0" borderId="1" xfId="0" applyNumberFormat="1" applyFont="1" applyFill="1" applyBorder="1" applyAlignment="1">
      <alignment horizontal="left" vertical="top" wrapText="1"/>
    </xf>
    <xf numFmtId="0" fontId="33" fillId="0" borderId="14" xfId="0" applyFont="1" applyFill="1" applyBorder="1" applyAlignment="1">
      <alignment horizontal="center" vertical="center"/>
    </xf>
    <xf numFmtId="0" fontId="43" fillId="9" borderId="1" xfId="0" applyFont="1" applyFill="1" applyBorder="1" applyAlignment="1" applyProtection="1">
      <alignment horizontal="center" vertical="center" wrapText="1"/>
      <protection locked="0"/>
    </xf>
    <xf numFmtId="0" fontId="53" fillId="9" borderId="1" xfId="0" applyFont="1" applyFill="1" applyBorder="1" applyAlignment="1" applyProtection="1">
      <alignment horizontal="center" vertical="center"/>
      <protection locked="0"/>
    </xf>
    <xf numFmtId="164" fontId="34" fillId="9" borderId="1" xfId="0" applyNumberFormat="1" applyFont="1" applyFill="1" applyBorder="1" applyAlignment="1" applyProtection="1">
      <alignment horizontal="center" vertical="center"/>
      <protection locked="0"/>
    </xf>
    <xf numFmtId="0" fontId="33"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7" fillId="9" borderId="1" xfId="0" applyFont="1" applyFill="1" applyBorder="1" applyAlignment="1">
      <alignment vertical="center"/>
    </xf>
    <xf numFmtId="14" fontId="27" fillId="9" borderId="1" xfId="0" applyNumberFormat="1" applyFont="1" applyFill="1" applyBorder="1" applyAlignment="1">
      <alignment horizontal="center" vertical="center"/>
    </xf>
    <xf numFmtId="166" fontId="46" fillId="9" borderId="1" xfId="0" applyNumberFormat="1" applyFont="1" applyFill="1" applyBorder="1" applyAlignment="1">
      <alignment horizontal="center" vertical="center" wrapText="1"/>
    </xf>
    <xf numFmtId="0" fontId="42" fillId="0" borderId="1" xfId="0" applyFont="1" applyBorder="1" applyAlignment="1">
      <alignment horizontal="left" vertical="top" wrapText="1"/>
    </xf>
    <xf numFmtId="0" fontId="6" fillId="0" borderId="1" xfId="0" applyFont="1" applyBorder="1" applyAlignment="1">
      <alignment horizontal="left" vertical="top" wrapText="1"/>
    </xf>
    <xf numFmtId="0" fontId="34" fillId="0" borderId="1" xfId="0" applyFont="1" applyBorder="1" applyAlignment="1">
      <alignment horizontal="left" vertical="top" wrapText="1"/>
    </xf>
    <xf numFmtId="0" fontId="26" fillId="0" borderId="1" xfId="0" applyFont="1" applyBorder="1" applyAlignment="1">
      <alignment horizontal="center" vertical="top"/>
    </xf>
    <xf numFmtId="0" fontId="27" fillId="0" borderId="1" xfId="0" applyFont="1" applyFill="1" applyBorder="1" applyAlignment="1">
      <alignment vertical="top" wrapText="1"/>
    </xf>
    <xf numFmtId="0" fontId="27" fillId="0" borderId="1" xfId="0" applyFont="1" applyFill="1" applyBorder="1" applyAlignment="1">
      <alignment horizontal="center" vertical="top" wrapText="1"/>
    </xf>
    <xf numFmtId="0" fontId="29" fillId="0" borderId="1" xfId="0" applyFont="1" applyFill="1" applyBorder="1" applyAlignment="1">
      <alignment horizontal="center" vertical="top"/>
    </xf>
    <xf numFmtId="0" fontId="28" fillId="14" borderId="1" xfId="0" applyFont="1" applyFill="1" applyBorder="1" applyAlignment="1" applyProtection="1">
      <alignment horizontal="left" vertical="center"/>
      <protection locked="0"/>
    </xf>
    <xf numFmtId="0" fontId="28" fillId="14" borderId="1" xfId="0" quotePrefix="1" applyFont="1" applyFill="1" applyBorder="1" applyAlignment="1" applyProtection="1">
      <alignment horizontal="center" vertical="center"/>
      <protection locked="0"/>
    </xf>
    <xf numFmtId="10" fontId="28" fillId="9" borderId="1" xfId="0" applyNumberFormat="1" applyFont="1" applyFill="1" applyBorder="1" applyAlignment="1" applyProtection="1">
      <alignment horizontal="center" vertical="center"/>
      <protection locked="0"/>
    </xf>
    <xf numFmtId="0" fontId="31" fillId="9" borderId="1" xfId="0" applyFont="1" applyFill="1" applyBorder="1" applyProtection="1">
      <protection locked="0"/>
    </xf>
    <xf numFmtId="0" fontId="37" fillId="9" borderId="1" xfId="0" applyFont="1" applyFill="1" applyBorder="1" applyProtection="1">
      <protection locked="0"/>
    </xf>
    <xf numFmtId="164" fontId="31" fillId="9" borderId="1" xfId="0" applyNumberFormat="1" applyFont="1" applyFill="1" applyBorder="1" applyProtection="1">
      <protection locked="0"/>
    </xf>
    <xf numFmtId="0" fontId="25" fillId="0" borderId="1" xfId="0" applyFont="1" applyFill="1" applyBorder="1" applyAlignment="1">
      <alignment horizontal="center" vertical="center"/>
    </xf>
    <xf numFmtId="0" fontId="29" fillId="0" borderId="1" xfId="0" applyFont="1" applyFill="1" applyBorder="1" applyAlignment="1">
      <alignment horizontal="left" vertical="center"/>
    </xf>
    <xf numFmtId="0" fontId="49" fillId="0" borderId="1" xfId="0" applyFont="1" applyFill="1" applyBorder="1" applyAlignment="1">
      <alignment horizontal="center" vertical="center"/>
    </xf>
    <xf numFmtId="0" fontId="29" fillId="0" borderId="1" xfId="0" applyFont="1" applyFill="1" applyBorder="1" applyAlignment="1" applyProtection="1">
      <alignment horizontal="center"/>
      <protection locked="0"/>
    </xf>
    <xf numFmtId="10" fontId="29" fillId="0" borderId="1" xfId="0" applyNumberFormat="1" applyFont="1" applyBorder="1" applyAlignment="1">
      <alignment horizontal="center"/>
    </xf>
    <xf numFmtId="0" fontId="29" fillId="0" borderId="1" xfId="0" applyFont="1" applyBorder="1"/>
    <xf numFmtId="0" fontId="25" fillId="0" borderId="1" xfId="0" applyFont="1" applyFill="1" applyBorder="1" applyAlignment="1"/>
    <xf numFmtId="0" fontId="29" fillId="0" borderId="1" xfId="0" applyFont="1" applyBorder="1" applyAlignment="1">
      <alignment horizontal="center" vertical="center"/>
    </xf>
    <xf numFmtId="0" fontId="29" fillId="0" borderId="1" xfId="0" applyFont="1" applyBorder="1" applyAlignment="1">
      <alignment horizontal="left" wrapText="1"/>
    </xf>
    <xf numFmtId="0" fontId="54" fillId="0" borderId="1" xfId="0" applyFont="1" applyBorder="1"/>
    <xf numFmtId="0" fontId="2" fillId="2" borderId="16" xfId="0" applyFont="1" applyFill="1" applyBorder="1" applyProtection="1"/>
    <xf numFmtId="0" fontId="2" fillId="2" borderId="17" xfId="0" applyFont="1" applyFill="1" applyBorder="1" applyProtection="1"/>
    <xf numFmtId="0" fontId="2" fillId="2" borderId="18" xfId="0" applyFont="1" applyFill="1" applyBorder="1" applyAlignment="1" applyProtection="1">
      <alignment horizontal="left"/>
    </xf>
    <xf numFmtId="0" fontId="2" fillId="2" borderId="18" xfId="0" applyFont="1" applyFill="1" applyBorder="1" applyAlignment="1">
      <alignment horizontal="left"/>
    </xf>
    <xf numFmtId="0" fontId="3" fillId="9" borderId="10" xfId="0" applyFont="1" applyFill="1" applyBorder="1" applyProtection="1"/>
    <xf numFmtId="0" fontId="3" fillId="9" borderId="19" xfId="0" applyFont="1" applyFill="1" applyBorder="1" applyProtection="1"/>
    <xf numFmtId="0" fontId="3" fillId="9" borderId="1" xfId="0" applyFont="1" applyFill="1" applyBorder="1" applyProtection="1"/>
    <xf numFmtId="14" fontId="3" fillId="9" borderId="3" xfId="0" applyNumberFormat="1" applyFont="1" applyFill="1" applyBorder="1" applyAlignment="1" applyProtection="1">
      <alignment horizontal="left"/>
    </xf>
    <xf numFmtId="0" fontId="3" fillId="9" borderId="19" xfId="0" applyFont="1" applyFill="1" applyBorder="1" applyProtection="1">
      <protection locked="0"/>
    </xf>
    <xf numFmtId="0" fontId="3" fillId="0" borderId="1" xfId="0" applyFont="1" applyFill="1" applyBorder="1" applyAlignment="1" applyProtection="1">
      <alignment horizontal="center"/>
      <protection locked="0"/>
    </xf>
    <xf numFmtId="0" fontId="3" fillId="9" borderId="1" xfId="0" applyFont="1" applyFill="1" applyBorder="1" applyAlignment="1" applyProtection="1">
      <alignment horizontal="center"/>
      <protection locked="0"/>
    </xf>
    <xf numFmtId="0" fontId="3" fillId="9" borderId="1" xfId="0" applyFont="1" applyFill="1" applyBorder="1" applyProtection="1">
      <protection locked="0"/>
    </xf>
    <xf numFmtId="14" fontId="3" fillId="9" borderId="19" xfId="0" applyNumberFormat="1" applyFont="1" applyFill="1" applyBorder="1" applyAlignment="1" applyProtection="1">
      <alignment horizontal="left"/>
      <protection locked="0"/>
    </xf>
    <xf numFmtId="0" fontId="3" fillId="9" borderId="20" xfId="0" applyFont="1" applyFill="1" applyBorder="1" applyProtection="1"/>
    <xf numFmtId="0" fontId="3" fillId="9" borderId="21" xfId="0" applyFont="1" applyFill="1" applyBorder="1" applyProtection="1"/>
    <xf numFmtId="0" fontId="3" fillId="9" borderId="22" xfId="0" applyFont="1" applyFill="1" applyBorder="1" applyProtection="1"/>
    <xf numFmtId="0" fontId="3" fillId="9" borderId="23" xfId="0" quotePrefix="1" applyFont="1" applyFill="1" applyBorder="1" applyAlignment="1" applyProtection="1">
      <alignment horizontal="center"/>
    </xf>
    <xf numFmtId="14" fontId="3" fillId="9" borderId="21" xfId="0" applyNumberFormat="1" applyFont="1" applyFill="1" applyBorder="1" applyAlignment="1" applyProtection="1">
      <alignment horizontal="left"/>
      <protection locked="0"/>
    </xf>
    <xf numFmtId="0" fontId="3" fillId="0" borderId="22" xfId="0" applyFont="1" applyFill="1" applyBorder="1" applyAlignment="1" applyProtection="1">
      <alignment horizontal="center"/>
      <protection locked="0"/>
    </xf>
    <xf numFmtId="0" fontId="3" fillId="9" borderId="22" xfId="0" applyFont="1" applyFill="1" applyBorder="1" applyAlignment="1" applyProtection="1">
      <alignment horizontal="center"/>
      <protection locked="0"/>
    </xf>
    <xf numFmtId="0" fontId="3" fillId="9" borderId="22" xfId="0" applyFont="1" applyFill="1" applyBorder="1" applyProtection="1">
      <protection locked="0"/>
    </xf>
    <xf numFmtId="0" fontId="2" fillId="2" borderId="24" xfId="0" applyFont="1" applyFill="1" applyBorder="1" applyAlignment="1">
      <alignment horizontal="center"/>
    </xf>
    <xf numFmtId="14" fontId="3" fillId="0" borderId="3" xfId="0" applyNumberFormat="1" applyFont="1" applyFill="1" applyBorder="1" applyAlignment="1" applyProtection="1">
      <alignment horizontal="left"/>
    </xf>
    <xf numFmtId="14" fontId="3" fillId="0" borderId="19" xfId="0" applyNumberFormat="1" applyFont="1" applyFill="1" applyBorder="1" applyAlignment="1" applyProtection="1">
      <alignment horizontal="left"/>
      <protection locked="0"/>
    </xf>
    <xf numFmtId="0" fontId="3" fillId="0" borderId="1" xfId="0" applyFont="1" applyFill="1" applyBorder="1" applyAlignment="1" applyProtection="1">
      <alignment horizontal="left"/>
      <protection locked="0"/>
    </xf>
    <xf numFmtId="0" fontId="3" fillId="0" borderId="1" xfId="0" applyFont="1" applyFill="1" applyBorder="1" applyProtection="1">
      <protection locked="0"/>
    </xf>
    <xf numFmtId="0" fontId="3" fillId="0" borderId="4" xfId="0" applyFont="1" applyFill="1" applyBorder="1" applyProtection="1"/>
    <xf numFmtId="167" fontId="3" fillId="0" borderId="3" xfId="0" applyNumberFormat="1" applyFont="1" applyFill="1" applyBorder="1" applyAlignment="1" applyProtection="1">
      <alignment horizontal="left"/>
    </xf>
    <xf numFmtId="0" fontId="3" fillId="0" borderId="1" xfId="0" applyFont="1" applyFill="1" applyBorder="1" applyProtection="1"/>
    <xf numFmtId="0" fontId="0" fillId="0" borderId="1" xfId="0" applyBorder="1" applyAlignment="1">
      <alignment horizontal="center"/>
    </xf>
    <xf numFmtId="0" fontId="8" fillId="0" borderId="1" xfId="0" applyFont="1" applyBorder="1" applyAlignment="1">
      <alignment wrapText="1"/>
    </xf>
    <xf numFmtId="15" fontId="0" fillId="0" borderId="1" xfId="0" applyNumberFormat="1" applyBorder="1" applyAlignment="1">
      <alignment horizontal="center" wrapText="1"/>
    </xf>
    <xf numFmtId="0" fontId="0" fillId="0" borderId="1" xfId="0" applyBorder="1" applyAlignment="1">
      <alignment horizontal="center" wrapText="1"/>
    </xf>
    <xf numFmtId="0" fontId="0" fillId="0" borderId="1" xfId="0" applyBorder="1" applyAlignment="1">
      <alignment wrapText="1"/>
    </xf>
    <xf numFmtId="0" fontId="3" fillId="0" borderId="1" xfId="0" applyFont="1" applyFill="1" applyBorder="1" applyAlignment="1" applyProtection="1">
      <alignment horizontal="center"/>
    </xf>
    <xf numFmtId="0" fontId="2" fillId="2" borderId="25" xfId="0" applyFont="1" applyFill="1" applyBorder="1" applyProtection="1"/>
    <xf numFmtId="0" fontId="2" fillId="2" borderId="26" xfId="0" applyFont="1" applyFill="1" applyBorder="1" applyProtection="1"/>
    <xf numFmtId="0" fontId="2" fillId="2" borderId="24" xfId="0" applyFont="1" applyFill="1" applyBorder="1" applyAlignment="1" applyProtection="1">
      <alignment horizontal="left"/>
    </xf>
    <xf numFmtId="0" fontId="2" fillId="2" borderId="24" xfId="0" applyFont="1" applyFill="1" applyBorder="1" applyAlignment="1">
      <alignment horizontal="left"/>
    </xf>
    <xf numFmtId="0" fontId="3" fillId="9" borderId="1" xfId="0" applyFont="1" applyFill="1" applyBorder="1" applyAlignment="1" applyProtection="1">
      <alignment horizontal="left"/>
    </xf>
    <xf numFmtId="14" fontId="3" fillId="9" borderId="1" xfId="0" applyNumberFormat="1" applyFont="1" applyFill="1" applyBorder="1" applyAlignment="1" applyProtection="1">
      <alignment horizontal="left"/>
      <protection locked="0"/>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7" xfId="0" applyFont="1" applyBorder="1" applyAlignment="1">
      <alignment horizontal="center" vertical="center"/>
    </xf>
    <xf numFmtId="0" fontId="3" fillId="0" borderId="27" xfId="0" applyFont="1" applyBorder="1" applyAlignment="1">
      <alignment horizontal="center" vertical="center" wrapText="1"/>
    </xf>
    <xf numFmtId="0" fontId="3" fillId="0" borderId="28" xfId="0" applyFont="1" applyBorder="1" applyAlignment="1">
      <alignment horizontal="center" vertical="center"/>
    </xf>
    <xf numFmtId="0" fontId="3" fillId="0" borderId="28" xfId="0" applyFont="1" applyBorder="1" applyAlignment="1">
      <alignment horizontal="center" vertical="center" wrapText="1"/>
    </xf>
    <xf numFmtId="0" fontId="3" fillId="0" borderId="29" xfId="0" applyFont="1" applyBorder="1" applyAlignment="1">
      <alignment horizontal="center" vertical="center"/>
    </xf>
    <xf numFmtId="0" fontId="8" fillId="0" borderId="0" xfId="0" applyFont="1"/>
    <xf numFmtId="0" fontId="8" fillId="0" borderId="1" xfId="0" applyFont="1" applyBorder="1"/>
    <xf numFmtId="0" fontId="0" fillId="0" borderId="1" xfId="0" applyBorder="1"/>
    <xf numFmtId="0" fontId="8" fillId="0" borderId="1" xfId="0" applyFont="1" applyFill="1" applyBorder="1" applyAlignment="1">
      <alignment horizontal="center"/>
    </xf>
    <xf numFmtId="1" fontId="0" fillId="0" borderId="1" xfId="0" applyNumberFormat="1" applyBorder="1"/>
  </cellXfs>
  <cellStyles count="3">
    <cellStyle name="Normal" xfId="0" builtinId="0"/>
    <cellStyle name="Normal 4" xfId="2"/>
    <cellStyle name="Percent"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I%20Fixture%20dashboard%20Sept%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etails"/>
    </sheetNames>
    <sheetDataSet>
      <sheetData sheetId="0"/>
      <sheetData sheetId="1">
        <row r="1">
          <cell r="E1" t="str">
            <v>Number of common testers</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6.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7"/>
  <sheetViews>
    <sheetView tabSelected="1" workbookViewId="0">
      <selection activeCell="J27" sqref="J27"/>
    </sheetView>
  </sheetViews>
  <sheetFormatPr defaultRowHeight="15" x14ac:dyDescent="0.25"/>
  <cols>
    <col min="1" max="1" width="15" bestFit="1" customWidth="1"/>
    <col min="2" max="2" width="26.140625" bestFit="1" customWidth="1"/>
    <col min="3" max="3" width="42.7109375" bestFit="1" customWidth="1"/>
    <col min="4" max="4" width="16.28515625" bestFit="1" customWidth="1"/>
    <col min="5" max="5" width="19.5703125" bestFit="1" customWidth="1"/>
    <col min="6" max="6" width="21.85546875" bestFit="1" customWidth="1"/>
    <col min="7" max="7" width="21" bestFit="1" customWidth="1"/>
    <col min="8" max="8" width="11.85546875" bestFit="1" customWidth="1"/>
    <col min="9" max="9" width="19.28515625" bestFit="1" customWidth="1"/>
    <col min="10" max="10" width="16" bestFit="1" customWidth="1"/>
  </cols>
  <sheetData>
    <row r="1" spans="1:10" ht="18.75" x14ac:dyDescent="0.3">
      <c r="A1" s="18" t="s">
        <v>0</v>
      </c>
    </row>
    <row r="2" spans="1:10" ht="15.75" x14ac:dyDescent="0.25">
      <c r="A2" s="13" t="s">
        <v>1</v>
      </c>
      <c r="B2" s="13" t="s">
        <v>2</v>
      </c>
      <c r="C2" s="13" t="s">
        <v>3</v>
      </c>
      <c r="D2" s="14" t="s">
        <v>4</v>
      </c>
      <c r="E2" s="14" t="s">
        <v>5</v>
      </c>
      <c r="F2" s="15" t="s">
        <v>6</v>
      </c>
      <c r="G2" s="15" t="s">
        <v>7</v>
      </c>
      <c r="H2" s="15" t="s">
        <v>8</v>
      </c>
      <c r="I2" s="15" t="s">
        <v>9</v>
      </c>
      <c r="J2" s="15" t="s">
        <v>48</v>
      </c>
    </row>
    <row r="3" spans="1:10" ht="15.75" x14ac:dyDescent="0.25">
      <c r="A3" s="3" t="s">
        <v>10</v>
      </c>
      <c r="B3" s="3" t="s">
        <v>11</v>
      </c>
      <c r="C3" s="3" t="s">
        <v>12</v>
      </c>
      <c r="D3" s="4">
        <v>38737</v>
      </c>
      <c r="E3" s="5" t="s">
        <v>13</v>
      </c>
      <c r="F3" s="6" t="s">
        <v>14</v>
      </c>
      <c r="G3" s="6">
        <v>2005</v>
      </c>
      <c r="H3" s="6">
        <v>1</v>
      </c>
      <c r="I3" s="6" t="s">
        <v>15</v>
      </c>
      <c r="J3" s="6" t="s">
        <v>49</v>
      </c>
    </row>
    <row r="4" spans="1:10" ht="15.75" x14ac:dyDescent="0.25">
      <c r="A4" s="3" t="s">
        <v>16</v>
      </c>
      <c r="B4" s="3" t="s">
        <v>17</v>
      </c>
      <c r="C4" s="3" t="s">
        <v>12</v>
      </c>
      <c r="D4" s="4">
        <v>43298</v>
      </c>
      <c r="E4" s="3" t="s">
        <v>13</v>
      </c>
      <c r="F4" s="3" t="s">
        <v>18</v>
      </c>
      <c r="G4" s="7">
        <v>2014</v>
      </c>
      <c r="H4" s="7">
        <v>8</v>
      </c>
      <c r="I4" s="8" t="s">
        <v>19</v>
      </c>
      <c r="J4" s="6" t="s">
        <v>49</v>
      </c>
    </row>
    <row r="5" spans="1:10" ht="15.75" x14ac:dyDescent="0.25">
      <c r="A5" s="3" t="s">
        <v>31</v>
      </c>
      <c r="B5" s="3" t="s">
        <v>32</v>
      </c>
      <c r="C5" s="3" t="s">
        <v>33</v>
      </c>
      <c r="D5" s="4">
        <v>40688</v>
      </c>
      <c r="E5" s="5" t="s">
        <v>13</v>
      </c>
      <c r="F5" s="16" t="s">
        <v>34</v>
      </c>
      <c r="G5" s="16" t="s">
        <v>34</v>
      </c>
      <c r="H5" s="6">
        <v>4</v>
      </c>
      <c r="I5" s="6" t="s">
        <v>35</v>
      </c>
      <c r="J5" s="6" t="s">
        <v>50</v>
      </c>
    </row>
    <row r="6" spans="1:10" ht="15.75" x14ac:dyDescent="0.25">
      <c r="A6" s="9" t="s">
        <v>36</v>
      </c>
      <c r="B6" s="9" t="s">
        <v>37</v>
      </c>
      <c r="C6" s="9" t="s">
        <v>38</v>
      </c>
      <c r="D6" s="17">
        <v>39868</v>
      </c>
      <c r="E6" s="11" t="s">
        <v>13</v>
      </c>
      <c r="F6" s="12" t="s">
        <v>39</v>
      </c>
      <c r="G6" s="12">
        <v>2017</v>
      </c>
      <c r="H6" s="12">
        <v>8</v>
      </c>
      <c r="I6" s="12" t="s">
        <v>40</v>
      </c>
      <c r="J6" s="12" t="s">
        <v>51</v>
      </c>
    </row>
    <row r="7" spans="1:10" ht="15.75" x14ac:dyDescent="0.25">
      <c r="A7" s="9" t="s">
        <v>41</v>
      </c>
      <c r="B7" s="9" t="s">
        <v>42</v>
      </c>
      <c r="C7" s="9" t="s">
        <v>43</v>
      </c>
      <c r="D7" s="10" t="s">
        <v>34</v>
      </c>
      <c r="E7" s="11" t="s">
        <v>13</v>
      </c>
      <c r="F7" s="12" t="s">
        <v>44</v>
      </c>
      <c r="G7" s="12">
        <v>2017</v>
      </c>
      <c r="H7" s="12">
        <v>64</v>
      </c>
      <c r="I7" s="12" t="s">
        <v>45</v>
      </c>
      <c r="J7" s="12" t="s">
        <v>52</v>
      </c>
    </row>
    <row r="8" spans="1:10" ht="15.75" x14ac:dyDescent="0.25">
      <c r="A8" s="3" t="s">
        <v>53</v>
      </c>
      <c r="B8" s="3" t="s">
        <v>54</v>
      </c>
      <c r="C8" s="3" t="s">
        <v>55</v>
      </c>
      <c r="D8" s="4">
        <v>41445</v>
      </c>
      <c r="E8" s="5" t="s">
        <v>13</v>
      </c>
      <c r="F8" s="6" t="s">
        <v>56</v>
      </c>
      <c r="G8" s="6" t="s">
        <v>28</v>
      </c>
      <c r="H8" s="6">
        <v>8</v>
      </c>
      <c r="I8" s="6" t="s">
        <v>35</v>
      </c>
      <c r="J8" s="6" t="s">
        <v>67</v>
      </c>
    </row>
    <row r="9" spans="1:10" ht="15.75" x14ac:dyDescent="0.25">
      <c r="A9" s="3" t="s">
        <v>59</v>
      </c>
      <c r="B9" s="3" t="s">
        <v>54</v>
      </c>
      <c r="C9" s="3" t="s">
        <v>60</v>
      </c>
      <c r="D9" s="4">
        <v>40820</v>
      </c>
      <c r="E9" s="5" t="s">
        <v>13</v>
      </c>
      <c r="F9" s="5" t="s">
        <v>61</v>
      </c>
      <c r="G9" s="5" t="s">
        <v>62</v>
      </c>
      <c r="H9" s="6">
        <v>4</v>
      </c>
      <c r="I9" s="6" t="s">
        <v>35</v>
      </c>
      <c r="J9" s="6" t="s">
        <v>68</v>
      </c>
    </row>
    <row r="10" spans="1:10" ht="15.75" x14ac:dyDescent="0.25">
      <c r="A10" s="3" t="s">
        <v>63</v>
      </c>
      <c r="B10" s="3" t="s">
        <v>64</v>
      </c>
      <c r="C10" s="3" t="s">
        <v>65</v>
      </c>
      <c r="D10" s="3" t="s">
        <v>28</v>
      </c>
      <c r="E10" s="5" t="s">
        <v>28</v>
      </c>
      <c r="F10" s="6" t="s">
        <v>28</v>
      </c>
      <c r="G10" s="6" t="s">
        <v>28</v>
      </c>
      <c r="H10" s="6" t="s">
        <v>28</v>
      </c>
      <c r="I10" s="6" t="s">
        <v>66</v>
      </c>
      <c r="J10" s="6" t="s">
        <v>68</v>
      </c>
    </row>
    <row r="12" spans="1:10" ht="18.75" x14ac:dyDescent="0.3">
      <c r="A12" s="18" t="s">
        <v>20</v>
      </c>
    </row>
    <row r="13" spans="1:10" ht="15.75" x14ac:dyDescent="0.25">
      <c r="A13" s="13" t="s">
        <v>21</v>
      </c>
      <c r="B13" s="13" t="s">
        <v>22</v>
      </c>
      <c r="C13" s="13" t="s">
        <v>6</v>
      </c>
      <c r="D13" s="14" t="s">
        <v>7</v>
      </c>
      <c r="E13" s="14" t="s">
        <v>23</v>
      </c>
      <c r="F13" s="15" t="s">
        <v>24</v>
      </c>
      <c r="G13" s="15" t="s">
        <v>25</v>
      </c>
      <c r="H13" s="15"/>
      <c r="I13" s="15"/>
      <c r="J13" s="15" t="s">
        <v>48</v>
      </c>
    </row>
    <row r="14" spans="1:10" ht="15.75" x14ac:dyDescent="0.25">
      <c r="A14" s="2" t="s">
        <v>26</v>
      </c>
      <c r="B14" s="19" t="s">
        <v>27</v>
      </c>
      <c r="C14" s="20">
        <v>54177579</v>
      </c>
      <c r="D14" s="20" t="s">
        <v>28</v>
      </c>
      <c r="E14" s="20" t="s">
        <v>29</v>
      </c>
      <c r="F14" s="20" t="s">
        <v>28</v>
      </c>
      <c r="G14" s="20" t="s">
        <v>28</v>
      </c>
      <c r="H14" s="20"/>
      <c r="I14" s="20"/>
      <c r="J14" s="21" t="s">
        <v>49</v>
      </c>
    </row>
    <row r="15" spans="1:10" ht="15.75" x14ac:dyDescent="0.25">
      <c r="A15" s="2" t="s">
        <v>26</v>
      </c>
      <c r="B15" s="19" t="s">
        <v>27</v>
      </c>
      <c r="C15" s="20">
        <v>54177587</v>
      </c>
      <c r="D15" s="20" t="s">
        <v>28</v>
      </c>
      <c r="E15" s="20" t="s">
        <v>29</v>
      </c>
      <c r="F15" s="20" t="s">
        <v>28</v>
      </c>
      <c r="G15" s="20" t="s">
        <v>30</v>
      </c>
      <c r="H15" s="20"/>
      <c r="I15" s="20"/>
      <c r="J15" s="21" t="s">
        <v>49</v>
      </c>
    </row>
    <row r="16" spans="1:10" x14ac:dyDescent="0.25">
      <c r="A16" s="19" t="s">
        <v>26</v>
      </c>
      <c r="B16" s="19" t="s">
        <v>27</v>
      </c>
      <c r="C16" s="19">
        <v>83463054</v>
      </c>
      <c r="D16" s="19">
        <v>2000</v>
      </c>
      <c r="E16" s="22" t="s">
        <v>46</v>
      </c>
      <c r="F16" s="22" t="s">
        <v>28</v>
      </c>
      <c r="G16" s="23" t="s">
        <v>28</v>
      </c>
      <c r="H16" s="22"/>
      <c r="I16" s="22"/>
      <c r="J16" s="23" t="s">
        <v>51</v>
      </c>
    </row>
    <row r="17" spans="1:11" x14ac:dyDescent="0.25">
      <c r="A17" s="19" t="s">
        <v>47</v>
      </c>
      <c r="B17" s="19" t="s">
        <v>27</v>
      </c>
      <c r="C17" s="19">
        <v>83463058</v>
      </c>
      <c r="D17" s="19">
        <v>2000</v>
      </c>
      <c r="E17" s="19" t="s">
        <v>46</v>
      </c>
      <c r="F17" s="19" t="s">
        <v>28</v>
      </c>
      <c r="G17" s="19" t="s">
        <v>28</v>
      </c>
      <c r="H17" s="19"/>
      <c r="I17" s="19"/>
      <c r="J17" s="19" t="s">
        <v>51</v>
      </c>
    </row>
    <row r="18" spans="1:11" ht="15.75" x14ac:dyDescent="0.25">
      <c r="A18" s="2" t="s">
        <v>57</v>
      </c>
      <c r="B18" s="2" t="s">
        <v>58</v>
      </c>
      <c r="C18" s="2">
        <v>32353001</v>
      </c>
      <c r="D18" s="2" t="s">
        <v>28</v>
      </c>
      <c r="E18" s="2" t="s">
        <v>46</v>
      </c>
      <c r="F18" s="2" t="s">
        <v>28</v>
      </c>
      <c r="G18" s="2" t="s">
        <v>28</v>
      </c>
      <c r="H18" s="2"/>
      <c r="I18" s="2"/>
      <c r="J18" s="2" t="s">
        <v>67</v>
      </c>
      <c r="K18" s="1"/>
    </row>
    <row r="19" spans="1:11" ht="15.75" x14ac:dyDescent="0.25">
      <c r="A19" s="2" t="s">
        <v>57</v>
      </c>
      <c r="B19" s="2" t="s">
        <v>58</v>
      </c>
      <c r="C19" s="2">
        <v>32353002</v>
      </c>
      <c r="D19" s="2" t="s">
        <v>28</v>
      </c>
      <c r="E19" s="2" t="s">
        <v>46</v>
      </c>
      <c r="F19" s="2" t="s">
        <v>28</v>
      </c>
      <c r="G19" s="2" t="s">
        <v>28</v>
      </c>
      <c r="H19" s="2"/>
      <c r="I19" s="2"/>
      <c r="J19" s="2" t="s">
        <v>67</v>
      </c>
      <c r="K19" s="1"/>
    </row>
    <row r="23" spans="1:11" x14ac:dyDescent="0.25">
      <c r="A23" s="499" t="s">
        <v>627</v>
      </c>
    </row>
    <row r="24" spans="1:11" x14ac:dyDescent="0.25">
      <c r="A24" s="500"/>
      <c r="B24" s="501" t="s">
        <v>628</v>
      </c>
      <c r="C24" s="501" t="s">
        <v>50</v>
      </c>
      <c r="D24" s="501" t="s">
        <v>629</v>
      </c>
      <c r="E24" s="501" t="s">
        <v>630</v>
      </c>
      <c r="F24" s="501" t="s">
        <v>631</v>
      </c>
      <c r="G24" s="501" t="s">
        <v>68</v>
      </c>
      <c r="H24" s="501" t="s">
        <v>632</v>
      </c>
      <c r="I24" s="501" t="s">
        <v>633</v>
      </c>
      <c r="J24" s="502" t="s">
        <v>634</v>
      </c>
    </row>
    <row r="25" spans="1:11" x14ac:dyDescent="0.25">
      <c r="A25" s="501" t="s">
        <v>636</v>
      </c>
      <c r="B25" s="501">
        <v>55</v>
      </c>
      <c r="C25" s="501">
        <v>5</v>
      </c>
      <c r="D25" s="501">
        <v>44</v>
      </c>
      <c r="E25" s="501">
        <v>5</v>
      </c>
      <c r="F25" s="503">
        <v>8</v>
      </c>
      <c r="G25" s="501">
        <v>6</v>
      </c>
      <c r="H25" s="501">
        <v>1</v>
      </c>
      <c r="I25" s="501">
        <v>2</v>
      </c>
      <c r="J25" s="501">
        <v>126</v>
      </c>
    </row>
    <row r="26" spans="1:11" x14ac:dyDescent="0.25">
      <c r="A26" s="501" t="s">
        <v>635</v>
      </c>
      <c r="B26" s="501">
        <v>161</v>
      </c>
      <c r="C26" s="501">
        <v>5</v>
      </c>
      <c r="D26" s="501">
        <v>47</v>
      </c>
      <c r="E26" s="501">
        <v>5</v>
      </c>
      <c r="F26" s="501">
        <v>5</v>
      </c>
      <c r="G26" s="501">
        <v>6</v>
      </c>
      <c r="H26" s="501">
        <v>1</v>
      </c>
      <c r="I26" s="501">
        <v>2</v>
      </c>
      <c r="J26" s="501">
        <f>SUM(B26:I26)</f>
        <v>232</v>
      </c>
    </row>
    <row r="27" spans="1:11" x14ac:dyDescent="0.25">
      <c r="A27" s="501"/>
      <c r="B27" s="501"/>
      <c r="C27" s="501"/>
      <c r="D27" s="501"/>
      <c r="E27" s="501"/>
      <c r="F27" s="501"/>
      <c r="G27" s="501"/>
      <c r="H27" s="501"/>
      <c r="I27" s="501"/>
      <c r="J27" s="501"/>
    </row>
  </sheetData>
  <dataConsolidate/>
  <dataValidations count="3">
    <dataValidation allowBlank="1" showInputMessage="1" showErrorMessage="1" promptTitle="Computer Serial Number" prompt="_x000a_Enter Computer Serial Number, if available." sqref="F5 F7:F8"/>
    <dataValidation type="list" allowBlank="1" showInputMessage="1" showErrorMessage="1" sqref="I5 I8">
      <formula1>$I$212:$I$220</formula1>
    </dataValidation>
    <dataValidation type="list" allowBlank="1" showInputMessage="1" showErrorMessage="1" sqref="E5 E7:E8">
      <formula1>$E$212:$E$226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2:P192"/>
  <sheetViews>
    <sheetView workbookViewId="0">
      <selection activeCell="P16" sqref="P16"/>
    </sheetView>
  </sheetViews>
  <sheetFormatPr defaultRowHeight="15" x14ac:dyDescent="0.25"/>
  <sheetData>
    <row r="2" spans="1:13" ht="15.75" x14ac:dyDescent="0.25">
      <c r="A2" s="102"/>
      <c r="B2" s="103" t="s">
        <v>69</v>
      </c>
      <c r="C2" s="104"/>
      <c r="D2" s="104"/>
      <c r="E2" s="104"/>
      <c r="F2" s="104"/>
      <c r="G2" s="104"/>
      <c r="H2" s="104"/>
      <c r="I2" s="104"/>
      <c r="J2" s="104"/>
      <c r="K2" s="104"/>
      <c r="L2" s="104"/>
      <c r="M2" s="105"/>
    </row>
    <row r="3" spans="1:13" x14ac:dyDescent="0.25">
      <c r="A3" s="102"/>
      <c r="B3" s="106" t="s">
        <v>70</v>
      </c>
      <c r="C3" s="107"/>
      <c r="D3" s="106" t="s">
        <v>71</v>
      </c>
      <c r="E3" s="107"/>
      <c r="F3" s="106" t="s">
        <v>72</v>
      </c>
      <c r="G3" s="107"/>
      <c r="H3" s="106" t="s">
        <v>73</v>
      </c>
      <c r="I3" s="107"/>
      <c r="J3" s="106" t="s">
        <v>74</v>
      </c>
      <c r="K3" s="107"/>
      <c r="L3" s="106" t="s">
        <v>75</v>
      </c>
      <c r="M3" s="107"/>
    </row>
    <row r="4" spans="1:13" ht="30" x14ac:dyDescent="0.25">
      <c r="A4" s="108" t="s">
        <v>112</v>
      </c>
      <c r="B4" s="109" t="s">
        <v>113</v>
      </c>
      <c r="C4" s="110" t="s">
        <v>114</v>
      </c>
      <c r="D4" s="109" t="s">
        <v>113</v>
      </c>
      <c r="E4" s="110" t="s">
        <v>114</v>
      </c>
      <c r="F4" s="109" t="s">
        <v>113</v>
      </c>
      <c r="G4" s="110" t="s">
        <v>114</v>
      </c>
      <c r="H4" s="109" t="s">
        <v>113</v>
      </c>
      <c r="I4" s="110" t="s">
        <v>114</v>
      </c>
      <c r="J4" s="109" t="s">
        <v>113</v>
      </c>
      <c r="K4" s="110" t="s">
        <v>114</v>
      </c>
      <c r="L4" s="109" t="s">
        <v>113</v>
      </c>
      <c r="M4" s="110" t="s">
        <v>114</v>
      </c>
    </row>
    <row r="5" spans="1:13" x14ac:dyDescent="0.25">
      <c r="A5" s="111">
        <v>1</v>
      </c>
      <c r="B5" s="111">
        <v>82</v>
      </c>
      <c r="C5" s="111">
        <v>1</v>
      </c>
      <c r="D5" s="111">
        <v>82</v>
      </c>
      <c r="E5" s="111">
        <v>0</v>
      </c>
      <c r="F5" s="111">
        <v>82</v>
      </c>
      <c r="G5" s="111">
        <v>3</v>
      </c>
      <c r="H5" s="111">
        <v>82</v>
      </c>
      <c r="I5" s="111">
        <v>1</v>
      </c>
      <c r="J5" s="111">
        <v>82</v>
      </c>
      <c r="K5" s="111">
        <v>7</v>
      </c>
      <c r="L5" s="111">
        <v>82</v>
      </c>
      <c r="M5" s="111">
        <v>6</v>
      </c>
    </row>
    <row r="6" spans="1:13" x14ac:dyDescent="0.25">
      <c r="A6" s="111">
        <v>2</v>
      </c>
      <c r="B6" s="111">
        <v>51</v>
      </c>
      <c r="C6" s="111">
        <v>5</v>
      </c>
      <c r="D6" s="111">
        <v>51</v>
      </c>
      <c r="E6" s="111">
        <v>1</v>
      </c>
      <c r="F6" s="111">
        <v>51</v>
      </c>
      <c r="G6" s="111">
        <v>3</v>
      </c>
      <c r="H6" s="111">
        <v>51</v>
      </c>
      <c r="I6" s="111">
        <v>3</v>
      </c>
      <c r="J6" s="111">
        <v>51</v>
      </c>
      <c r="K6" s="111">
        <v>5</v>
      </c>
      <c r="L6" s="111">
        <v>51</v>
      </c>
      <c r="M6" s="111">
        <v>1</v>
      </c>
    </row>
    <row r="7" spans="1:13" x14ac:dyDescent="0.25">
      <c r="A7" s="111">
        <v>3</v>
      </c>
      <c r="B7" s="111">
        <v>28</v>
      </c>
      <c r="C7" s="111">
        <v>2</v>
      </c>
      <c r="D7" s="111">
        <v>28</v>
      </c>
      <c r="E7" s="111">
        <v>1</v>
      </c>
      <c r="F7" s="111">
        <v>28</v>
      </c>
      <c r="G7" s="111">
        <v>3</v>
      </c>
      <c r="H7" s="111">
        <v>28</v>
      </c>
      <c r="I7" s="111">
        <v>3</v>
      </c>
      <c r="J7" s="111">
        <v>28</v>
      </c>
      <c r="K7" s="111">
        <v>1</v>
      </c>
      <c r="L7" s="111">
        <v>28</v>
      </c>
      <c r="M7" s="111">
        <v>1</v>
      </c>
    </row>
    <row r="8" spans="1:13" x14ac:dyDescent="0.25">
      <c r="A8" s="112" t="s">
        <v>78</v>
      </c>
      <c r="B8" s="113">
        <f>SUM(B5:B7)</f>
        <v>161</v>
      </c>
      <c r="C8" s="113">
        <f t="shared" ref="C8:M8" si="0">SUM(C5:C7)</f>
        <v>8</v>
      </c>
      <c r="D8" s="113">
        <f t="shared" si="0"/>
        <v>161</v>
      </c>
      <c r="E8" s="113">
        <f t="shared" si="0"/>
        <v>2</v>
      </c>
      <c r="F8" s="113">
        <f t="shared" si="0"/>
        <v>161</v>
      </c>
      <c r="G8" s="113">
        <f t="shared" si="0"/>
        <v>9</v>
      </c>
      <c r="H8" s="113">
        <f t="shared" si="0"/>
        <v>161</v>
      </c>
      <c r="I8" s="113">
        <f t="shared" si="0"/>
        <v>7</v>
      </c>
      <c r="J8" s="113">
        <f t="shared" si="0"/>
        <v>161</v>
      </c>
      <c r="K8" s="113">
        <f t="shared" si="0"/>
        <v>13</v>
      </c>
      <c r="L8" s="113">
        <f t="shared" si="0"/>
        <v>161</v>
      </c>
      <c r="M8" s="113">
        <f t="shared" si="0"/>
        <v>8</v>
      </c>
    </row>
    <row r="10" spans="1:13" x14ac:dyDescent="0.25">
      <c r="A10" s="102"/>
      <c r="B10" s="106" t="s">
        <v>79</v>
      </c>
      <c r="C10" s="107"/>
      <c r="D10" s="106" t="s">
        <v>80</v>
      </c>
      <c r="E10" s="107"/>
      <c r="F10" s="106" t="s">
        <v>81</v>
      </c>
      <c r="G10" s="107"/>
      <c r="H10" s="106" t="s">
        <v>82</v>
      </c>
      <c r="I10" s="107"/>
      <c r="J10" s="106" t="s">
        <v>83</v>
      </c>
      <c r="K10" s="107"/>
      <c r="L10" s="106" t="s">
        <v>84</v>
      </c>
      <c r="M10" s="107"/>
    </row>
    <row r="11" spans="1:13" ht="30" x14ac:dyDescent="0.25">
      <c r="A11" s="108" t="s">
        <v>112</v>
      </c>
      <c r="B11" s="109" t="s">
        <v>113</v>
      </c>
      <c r="C11" s="110" t="s">
        <v>114</v>
      </c>
      <c r="D11" s="109" t="s">
        <v>113</v>
      </c>
      <c r="E11" s="110" t="s">
        <v>114</v>
      </c>
      <c r="F11" s="109" t="s">
        <v>113</v>
      </c>
      <c r="G11" s="110" t="s">
        <v>114</v>
      </c>
      <c r="H11" s="109" t="s">
        <v>113</v>
      </c>
      <c r="I11" s="110" t="s">
        <v>114</v>
      </c>
      <c r="J11" s="109" t="s">
        <v>113</v>
      </c>
      <c r="K11" s="110" t="s">
        <v>114</v>
      </c>
      <c r="L11" s="109" t="s">
        <v>113</v>
      </c>
      <c r="M11" s="110" t="s">
        <v>114</v>
      </c>
    </row>
    <row r="12" spans="1:13" x14ac:dyDescent="0.25">
      <c r="A12" s="111">
        <v>1</v>
      </c>
      <c r="B12" s="111">
        <v>82</v>
      </c>
      <c r="C12" s="111">
        <v>1</v>
      </c>
      <c r="D12" s="111">
        <v>82</v>
      </c>
      <c r="E12" s="111">
        <v>0</v>
      </c>
      <c r="F12" s="111">
        <v>82</v>
      </c>
      <c r="G12" s="111"/>
      <c r="H12" s="111">
        <v>82</v>
      </c>
      <c r="I12" s="111"/>
      <c r="J12" s="111">
        <v>82</v>
      </c>
      <c r="K12" s="111"/>
      <c r="L12" s="111">
        <v>82</v>
      </c>
      <c r="M12" s="111"/>
    </row>
    <row r="13" spans="1:13" x14ac:dyDescent="0.25">
      <c r="A13" s="111">
        <v>2</v>
      </c>
      <c r="B13" s="111">
        <v>51</v>
      </c>
      <c r="C13" s="111">
        <v>5</v>
      </c>
      <c r="D13" s="111">
        <v>51</v>
      </c>
      <c r="E13" s="111">
        <v>3</v>
      </c>
      <c r="F13" s="111">
        <v>51</v>
      </c>
      <c r="G13" s="111"/>
      <c r="H13" s="111">
        <v>51</v>
      </c>
      <c r="I13" s="111"/>
      <c r="J13" s="111">
        <v>51</v>
      </c>
      <c r="K13" s="111"/>
      <c r="L13" s="111">
        <v>51</v>
      </c>
      <c r="M13" s="111"/>
    </row>
    <row r="14" spans="1:13" x14ac:dyDescent="0.25">
      <c r="A14" s="111">
        <v>3</v>
      </c>
      <c r="B14" s="111">
        <v>28</v>
      </c>
      <c r="C14" s="111">
        <v>3</v>
      </c>
      <c r="D14" s="111">
        <v>28</v>
      </c>
      <c r="E14" s="111">
        <v>3</v>
      </c>
      <c r="F14" s="111">
        <v>28</v>
      </c>
      <c r="G14" s="111"/>
      <c r="H14" s="111">
        <v>28</v>
      </c>
      <c r="I14" s="111"/>
      <c r="J14" s="111">
        <v>28</v>
      </c>
      <c r="K14" s="111"/>
      <c r="L14" s="111">
        <v>28</v>
      </c>
      <c r="M14" s="111"/>
    </row>
    <row r="15" spans="1:13" x14ac:dyDescent="0.25">
      <c r="A15" s="112" t="s">
        <v>78</v>
      </c>
      <c r="B15" s="113">
        <f>SUM(B12:B14)</f>
        <v>161</v>
      </c>
      <c r="C15" s="113">
        <f>SUM(C12:C14)</f>
        <v>9</v>
      </c>
      <c r="D15" s="113">
        <f t="shared" ref="D15:M15" si="1">SUM(D12:D14)</f>
        <v>161</v>
      </c>
      <c r="E15" s="113">
        <f t="shared" si="1"/>
        <v>6</v>
      </c>
      <c r="F15" s="113">
        <f t="shared" si="1"/>
        <v>161</v>
      </c>
      <c r="G15" s="113">
        <f t="shared" si="1"/>
        <v>0</v>
      </c>
      <c r="H15" s="113">
        <f t="shared" si="1"/>
        <v>161</v>
      </c>
      <c r="I15" s="113">
        <f t="shared" si="1"/>
        <v>0</v>
      </c>
      <c r="J15" s="113">
        <f t="shared" si="1"/>
        <v>161</v>
      </c>
      <c r="K15" s="113">
        <f t="shared" si="1"/>
        <v>0</v>
      </c>
      <c r="L15" s="113">
        <f t="shared" si="1"/>
        <v>161</v>
      </c>
      <c r="M15" s="113">
        <f t="shared" si="1"/>
        <v>0</v>
      </c>
    </row>
    <row r="18" spans="1:16" ht="132" x14ac:dyDescent="0.25">
      <c r="A18" s="114" t="s">
        <v>86</v>
      </c>
      <c r="B18" s="115" t="s">
        <v>87</v>
      </c>
      <c r="C18" s="115" t="s">
        <v>6</v>
      </c>
      <c r="D18" s="115" t="s">
        <v>88</v>
      </c>
      <c r="E18" s="115" t="s">
        <v>89</v>
      </c>
      <c r="F18" s="116" t="s">
        <v>90</v>
      </c>
      <c r="G18" s="115" t="s">
        <v>205</v>
      </c>
      <c r="H18" s="117" t="s">
        <v>92</v>
      </c>
      <c r="I18" s="118" t="s">
        <v>93</v>
      </c>
      <c r="J18" s="118" t="s">
        <v>94</v>
      </c>
      <c r="K18" s="119" t="s">
        <v>206</v>
      </c>
      <c r="L18" s="115" t="s">
        <v>96</v>
      </c>
      <c r="M18" s="120" t="s">
        <v>207</v>
      </c>
      <c r="N18" s="121" t="s">
        <v>98</v>
      </c>
      <c r="O18" s="120" t="s">
        <v>99</v>
      </c>
      <c r="P18" s="116" t="s">
        <v>208</v>
      </c>
    </row>
    <row r="19" spans="1:16" ht="204" x14ac:dyDescent="0.25">
      <c r="A19" s="122" t="s">
        <v>209</v>
      </c>
      <c r="B19" s="123" t="s">
        <v>210</v>
      </c>
      <c r="C19" s="124" t="s">
        <v>28</v>
      </c>
      <c r="D19" s="125" t="s">
        <v>211</v>
      </c>
      <c r="E19" s="126">
        <v>1</v>
      </c>
      <c r="F19" s="126">
        <v>3</v>
      </c>
      <c r="G19" s="124">
        <v>8.5000000000000006E-2</v>
      </c>
      <c r="H19" s="127">
        <v>0.95</v>
      </c>
      <c r="I19" s="128">
        <f>(8/G19)*H19</f>
        <v>89.411764705882348</v>
      </c>
      <c r="J19" s="129">
        <f>20/I19</f>
        <v>0.22368421052631579</v>
      </c>
      <c r="K19" s="130">
        <v>43504</v>
      </c>
      <c r="L19" s="131" t="s">
        <v>212</v>
      </c>
      <c r="M19" s="132" t="s">
        <v>213</v>
      </c>
      <c r="N19" s="133" t="s">
        <v>214</v>
      </c>
      <c r="O19" s="134" t="s">
        <v>215</v>
      </c>
      <c r="P19" s="126">
        <v>3</v>
      </c>
    </row>
    <row r="20" spans="1:16" ht="57" x14ac:dyDescent="0.25">
      <c r="A20" s="135" t="s">
        <v>216</v>
      </c>
      <c r="B20" s="136" t="s">
        <v>217</v>
      </c>
      <c r="C20" s="137" t="s">
        <v>28</v>
      </c>
      <c r="D20" s="136" t="s">
        <v>218</v>
      </c>
      <c r="E20" s="138">
        <v>1</v>
      </c>
      <c r="F20" s="138">
        <v>3</v>
      </c>
      <c r="G20" s="139">
        <v>0.16</v>
      </c>
      <c r="H20" s="140">
        <v>0.9</v>
      </c>
      <c r="I20" s="128">
        <f>(8/G20)*H20</f>
        <v>45</v>
      </c>
      <c r="J20" s="129">
        <f>12/I20</f>
        <v>0.26666666666666666</v>
      </c>
      <c r="K20" s="141">
        <v>43435</v>
      </c>
      <c r="L20" s="142"/>
      <c r="M20" s="142"/>
      <c r="N20" s="143"/>
      <c r="O20" s="144" t="s">
        <v>215</v>
      </c>
      <c r="P20" s="138">
        <v>3</v>
      </c>
    </row>
    <row r="21" spans="1:16" ht="57" x14ac:dyDescent="0.25">
      <c r="A21" s="145" t="s">
        <v>219</v>
      </c>
      <c r="B21" s="146" t="s">
        <v>220</v>
      </c>
      <c r="C21" s="139" t="s">
        <v>28</v>
      </c>
      <c r="D21" s="136" t="s">
        <v>221</v>
      </c>
      <c r="E21" s="147">
        <v>3</v>
      </c>
      <c r="F21" s="126">
        <v>2</v>
      </c>
      <c r="G21" s="148">
        <v>0.65</v>
      </c>
      <c r="H21" s="149">
        <v>0.8</v>
      </c>
      <c r="I21" s="150">
        <f>(8/G21)*H21</f>
        <v>9.8461538461538467</v>
      </c>
      <c r="J21" s="151">
        <f>20/27</f>
        <v>0.7407407407407407</v>
      </c>
      <c r="K21" s="130">
        <v>43504</v>
      </c>
      <c r="L21" s="152"/>
      <c r="M21" s="153"/>
      <c r="N21" s="154"/>
      <c r="O21" s="134" t="s">
        <v>215</v>
      </c>
      <c r="P21" s="126">
        <v>3</v>
      </c>
    </row>
    <row r="22" spans="1:16" ht="71.25" x14ac:dyDescent="0.25">
      <c r="A22" s="155"/>
      <c r="B22" s="136">
        <v>90891</v>
      </c>
      <c r="C22" s="137">
        <v>12305757</v>
      </c>
      <c r="D22" s="136" t="s">
        <v>222</v>
      </c>
      <c r="E22" s="156">
        <v>6</v>
      </c>
      <c r="F22" s="138">
        <v>2</v>
      </c>
      <c r="G22" s="157"/>
      <c r="H22" s="158">
        <v>0.8</v>
      </c>
      <c r="I22" s="159"/>
      <c r="J22" s="160"/>
      <c r="K22" s="141">
        <v>43524</v>
      </c>
      <c r="L22" s="161"/>
      <c r="M22" s="161"/>
      <c r="N22" s="162" t="s">
        <v>28</v>
      </c>
      <c r="O22" s="144" t="s">
        <v>223</v>
      </c>
      <c r="P22" s="138">
        <v>2</v>
      </c>
    </row>
    <row r="23" spans="1:16" ht="409.5" x14ac:dyDescent="0.25">
      <c r="A23" s="145" t="s">
        <v>224</v>
      </c>
      <c r="B23" s="163" t="s">
        <v>225</v>
      </c>
      <c r="C23" s="139" t="s">
        <v>28</v>
      </c>
      <c r="D23" s="136" t="s">
        <v>221</v>
      </c>
      <c r="E23" s="164">
        <v>3</v>
      </c>
      <c r="F23" s="126">
        <v>2</v>
      </c>
      <c r="G23" s="148">
        <v>0.65</v>
      </c>
      <c r="H23" s="165">
        <v>0.8</v>
      </c>
      <c r="I23" s="150">
        <f t="shared" ref="I23:I34" si="2">(8/G23)*H23</f>
        <v>9.8461538461538467</v>
      </c>
      <c r="J23" s="166"/>
      <c r="K23" s="167">
        <v>43504</v>
      </c>
      <c r="L23" s="168" t="s">
        <v>226</v>
      </c>
      <c r="M23" s="132" t="s">
        <v>227</v>
      </c>
      <c r="N23" s="169"/>
      <c r="O23" s="134" t="s">
        <v>215</v>
      </c>
      <c r="P23" s="126">
        <v>2</v>
      </c>
    </row>
    <row r="24" spans="1:16" ht="71.25" x14ac:dyDescent="0.25">
      <c r="A24" s="155"/>
      <c r="B24" s="163">
        <v>95206</v>
      </c>
      <c r="C24" s="139">
        <v>12316922</v>
      </c>
      <c r="D24" s="136" t="s">
        <v>222</v>
      </c>
      <c r="E24" s="170">
        <v>6</v>
      </c>
      <c r="F24" s="171">
        <v>2</v>
      </c>
      <c r="G24" s="157"/>
      <c r="H24" s="172"/>
      <c r="I24" s="159"/>
      <c r="J24" s="129"/>
      <c r="K24" s="141">
        <v>43524</v>
      </c>
      <c r="L24" s="173"/>
      <c r="M24" s="173"/>
      <c r="N24" s="174"/>
      <c r="O24" s="134" t="s">
        <v>215</v>
      </c>
      <c r="P24" s="171">
        <v>2</v>
      </c>
    </row>
    <row r="25" spans="1:16" ht="63.75" x14ac:dyDescent="0.25">
      <c r="A25" s="175" t="s">
        <v>228</v>
      </c>
      <c r="B25" s="163" t="s">
        <v>229</v>
      </c>
      <c r="C25" s="139" t="s">
        <v>28</v>
      </c>
      <c r="D25" s="136" t="s">
        <v>221</v>
      </c>
      <c r="E25" s="176">
        <v>3</v>
      </c>
      <c r="F25" s="126">
        <v>2</v>
      </c>
      <c r="G25" s="148">
        <v>0.65</v>
      </c>
      <c r="H25" s="165">
        <v>0.8</v>
      </c>
      <c r="I25" s="150">
        <f t="shared" si="2"/>
        <v>9.8461538461538467</v>
      </c>
      <c r="J25" s="129"/>
      <c r="K25" s="177">
        <v>43414</v>
      </c>
      <c r="L25" s="132" t="s">
        <v>230</v>
      </c>
      <c r="M25" s="132" t="s">
        <v>231</v>
      </c>
      <c r="N25" s="154" t="s">
        <v>28</v>
      </c>
      <c r="O25" s="134" t="s">
        <v>215</v>
      </c>
      <c r="P25" s="126">
        <v>2</v>
      </c>
    </row>
    <row r="26" spans="1:16" ht="71.25" x14ac:dyDescent="0.25">
      <c r="A26" s="178"/>
      <c r="B26" s="163">
        <v>90038</v>
      </c>
      <c r="C26" s="139">
        <v>12200404</v>
      </c>
      <c r="D26" s="136" t="s">
        <v>222</v>
      </c>
      <c r="E26" s="179">
        <v>6</v>
      </c>
      <c r="F26" s="171">
        <v>2</v>
      </c>
      <c r="G26" s="157"/>
      <c r="H26" s="172"/>
      <c r="I26" s="159"/>
      <c r="J26" s="129"/>
      <c r="K26" s="141">
        <v>43524</v>
      </c>
      <c r="L26" s="180"/>
      <c r="M26" s="180"/>
      <c r="N26" s="174"/>
      <c r="O26" s="134" t="s">
        <v>215</v>
      </c>
      <c r="P26" s="171">
        <v>2</v>
      </c>
    </row>
    <row r="27" spans="1:16" ht="42.75" x14ac:dyDescent="0.25">
      <c r="A27" s="181" t="s">
        <v>232</v>
      </c>
      <c r="B27" s="136" t="s">
        <v>28</v>
      </c>
      <c r="C27" s="137" t="s">
        <v>233</v>
      </c>
      <c r="D27" s="136" t="s">
        <v>234</v>
      </c>
      <c r="E27" s="138"/>
      <c r="F27" s="138"/>
      <c r="G27" s="139"/>
      <c r="H27" s="140"/>
      <c r="I27" s="182"/>
      <c r="J27" s="183"/>
      <c r="K27" s="184">
        <v>43692</v>
      </c>
      <c r="L27" s="185"/>
      <c r="M27" s="186"/>
      <c r="N27" s="187"/>
      <c r="O27" s="134" t="s">
        <v>215</v>
      </c>
      <c r="P27" s="188" t="s">
        <v>28</v>
      </c>
    </row>
    <row r="28" spans="1:16" ht="45" x14ac:dyDescent="0.25">
      <c r="A28" s="189" t="s">
        <v>235</v>
      </c>
      <c r="B28" s="125" t="s">
        <v>236</v>
      </c>
      <c r="C28" s="190" t="s">
        <v>28</v>
      </c>
      <c r="D28" s="125" t="s">
        <v>237</v>
      </c>
      <c r="E28" s="124">
        <v>1</v>
      </c>
      <c r="F28" s="124">
        <v>3</v>
      </c>
      <c r="G28" s="124">
        <v>0.11</v>
      </c>
      <c r="H28" s="127">
        <v>0.85</v>
      </c>
      <c r="I28" s="128">
        <f t="shared" si="2"/>
        <v>61.81818181818182</v>
      </c>
      <c r="J28" s="129">
        <f>12/I28</f>
        <v>0.19411764705882353</v>
      </c>
      <c r="K28" s="177">
        <v>43482</v>
      </c>
      <c r="L28" s="191"/>
      <c r="M28" s="192"/>
      <c r="N28" s="143"/>
      <c r="O28" s="134" t="s">
        <v>215</v>
      </c>
      <c r="P28" s="124">
        <v>3</v>
      </c>
    </row>
    <row r="29" spans="1:16" ht="75" x14ac:dyDescent="0.25">
      <c r="A29" s="122" t="s">
        <v>238</v>
      </c>
      <c r="B29" s="123" t="s">
        <v>239</v>
      </c>
      <c r="C29" s="124" t="s">
        <v>28</v>
      </c>
      <c r="D29" s="125" t="s">
        <v>240</v>
      </c>
      <c r="E29" s="126">
        <v>1</v>
      </c>
      <c r="F29" s="126">
        <v>3</v>
      </c>
      <c r="G29" s="124">
        <v>0.05</v>
      </c>
      <c r="H29" s="127">
        <v>0.95</v>
      </c>
      <c r="I29" s="128">
        <f t="shared" si="2"/>
        <v>152</v>
      </c>
      <c r="J29" s="129">
        <f>30/I29</f>
        <v>0.19736842105263158</v>
      </c>
      <c r="K29" s="130">
        <v>43504</v>
      </c>
      <c r="L29" s="153"/>
      <c r="M29" s="153"/>
      <c r="N29" s="154"/>
      <c r="O29" s="134" t="s">
        <v>215</v>
      </c>
      <c r="P29" s="126">
        <v>2</v>
      </c>
    </row>
    <row r="30" spans="1:16" ht="105" x14ac:dyDescent="0.25">
      <c r="A30" s="122" t="s">
        <v>241</v>
      </c>
      <c r="B30" s="123" t="s">
        <v>242</v>
      </c>
      <c r="C30" s="124" t="s">
        <v>28</v>
      </c>
      <c r="D30" s="125" t="s">
        <v>243</v>
      </c>
      <c r="E30" s="126">
        <v>1</v>
      </c>
      <c r="F30" s="126">
        <v>3</v>
      </c>
      <c r="G30" s="124">
        <v>0.42</v>
      </c>
      <c r="H30" s="127">
        <v>0.85</v>
      </c>
      <c r="I30" s="128">
        <f t="shared" si="2"/>
        <v>16.19047619047619</v>
      </c>
      <c r="J30" s="193">
        <f>20/32</f>
        <v>0.625</v>
      </c>
      <c r="K30" s="167">
        <v>43442</v>
      </c>
      <c r="L30" s="153"/>
      <c r="M30" s="153"/>
      <c r="N30" s="154"/>
      <c r="O30" s="134" t="s">
        <v>215</v>
      </c>
      <c r="P30" s="126">
        <v>3</v>
      </c>
    </row>
    <row r="31" spans="1:16" ht="105" x14ac:dyDescent="0.25">
      <c r="A31" s="122" t="s">
        <v>241</v>
      </c>
      <c r="B31" s="123" t="s">
        <v>244</v>
      </c>
      <c r="C31" s="124" t="s">
        <v>28</v>
      </c>
      <c r="D31" s="125" t="s">
        <v>243</v>
      </c>
      <c r="E31" s="126">
        <v>1</v>
      </c>
      <c r="F31" s="126">
        <v>3</v>
      </c>
      <c r="G31" s="124">
        <v>0.42</v>
      </c>
      <c r="H31" s="127">
        <v>0.85</v>
      </c>
      <c r="I31" s="128">
        <f t="shared" si="2"/>
        <v>16.19047619047619</v>
      </c>
      <c r="J31" s="194"/>
      <c r="K31" s="167">
        <v>43414</v>
      </c>
      <c r="L31" s="153"/>
      <c r="M31" s="153"/>
      <c r="N31" s="195"/>
      <c r="O31" s="134" t="s">
        <v>215</v>
      </c>
      <c r="P31" s="126">
        <v>3</v>
      </c>
    </row>
    <row r="32" spans="1:16" ht="45" x14ac:dyDescent="0.25">
      <c r="A32" s="122" t="s">
        <v>245</v>
      </c>
      <c r="B32" s="123" t="s">
        <v>246</v>
      </c>
      <c r="C32" s="124" t="s">
        <v>28</v>
      </c>
      <c r="D32" s="125" t="s">
        <v>245</v>
      </c>
      <c r="E32" s="126">
        <v>1</v>
      </c>
      <c r="F32" s="126">
        <v>3</v>
      </c>
      <c r="G32" s="124">
        <v>0.25</v>
      </c>
      <c r="H32" s="127">
        <v>0.9</v>
      </c>
      <c r="I32" s="128">
        <f t="shared" si="2"/>
        <v>28.8</v>
      </c>
      <c r="J32" s="129">
        <f>25/I32</f>
        <v>0.86805555555555558</v>
      </c>
      <c r="K32" s="130">
        <v>43504</v>
      </c>
      <c r="L32" s="153"/>
      <c r="M32" s="153"/>
      <c r="N32" s="195"/>
      <c r="O32" s="134" t="s">
        <v>215</v>
      </c>
      <c r="P32" s="126">
        <v>3</v>
      </c>
    </row>
    <row r="33" spans="1:16" ht="57" x14ac:dyDescent="0.25">
      <c r="A33" s="196" t="s">
        <v>247</v>
      </c>
      <c r="B33" s="197" t="s">
        <v>248</v>
      </c>
      <c r="C33" s="198" t="s">
        <v>28</v>
      </c>
      <c r="D33" s="197" t="s">
        <v>249</v>
      </c>
      <c r="E33" s="199">
        <v>2</v>
      </c>
      <c r="F33" s="199">
        <v>3</v>
      </c>
      <c r="G33" s="199">
        <v>0.3</v>
      </c>
      <c r="H33" s="200">
        <v>0.85</v>
      </c>
      <c r="I33" s="128">
        <f t="shared" si="2"/>
        <v>22.666666666666668</v>
      </c>
      <c r="J33" s="193">
        <f>44/60</f>
        <v>0.73333333333333328</v>
      </c>
      <c r="K33" s="201">
        <v>43482</v>
      </c>
      <c r="L33" s="202"/>
      <c r="M33" s="203"/>
      <c r="N33" s="204"/>
      <c r="O33" s="205" t="s">
        <v>215</v>
      </c>
      <c r="P33" s="199">
        <v>3</v>
      </c>
    </row>
    <row r="34" spans="1:16" ht="409.5" x14ac:dyDescent="0.25">
      <c r="A34" s="196"/>
      <c r="B34" s="197" t="s">
        <v>250</v>
      </c>
      <c r="C34" s="198" t="s">
        <v>28</v>
      </c>
      <c r="D34" s="197" t="s">
        <v>249</v>
      </c>
      <c r="E34" s="199">
        <v>2</v>
      </c>
      <c r="F34" s="199">
        <v>3</v>
      </c>
      <c r="G34" s="199">
        <v>0.3</v>
      </c>
      <c r="H34" s="200">
        <v>0.85</v>
      </c>
      <c r="I34" s="128">
        <f t="shared" si="2"/>
        <v>22.666666666666668</v>
      </c>
      <c r="J34" s="193">
        <f>44/60</f>
        <v>0.73333333333333328</v>
      </c>
      <c r="K34" s="201">
        <v>43525</v>
      </c>
      <c r="L34" s="202" t="s">
        <v>251</v>
      </c>
      <c r="M34" s="203" t="s">
        <v>252</v>
      </c>
      <c r="N34" s="206" t="s">
        <v>253</v>
      </c>
      <c r="O34" s="205" t="s">
        <v>215</v>
      </c>
      <c r="P34" s="199">
        <v>3</v>
      </c>
    </row>
    <row r="35" spans="1:16" ht="76.5" x14ac:dyDescent="0.25">
      <c r="A35" s="145" t="s">
        <v>254</v>
      </c>
      <c r="B35" s="207" t="s">
        <v>255</v>
      </c>
      <c r="C35" s="208" t="s">
        <v>28</v>
      </c>
      <c r="D35" s="209" t="s">
        <v>256</v>
      </c>
      <c r="E35" s="208" t="s">
        <v>257</v>
      </c>
      <c r="F35" s="208" t="s">
        <v>257</v>
      </c>
      <c r="G35" s="210" t="s">
        <v>258</v>
      </c>
      <c r="H35" s="211" t="s">
        <v>258</v>
      </c>
      <c r="I35" s="212" t="s">
        <v>28</v>
      </c>
      <c r="J35" s="213" t="s">
        <v>258</v>
      </c>
      <c r="K35" s="211" t="s">
        <v>258</v>
      </c>
      <c r="L35" s="214" t="s">
        <v>259</v>
      </c>
      <c r="M35" s="153"/>
      <c r="N35" s="154"/>
      <c r="O35" s="215" t="s">
        <v>260</v>
      </c>
      <c r="P35" s="216" t="s">
        <v>257</v>
      </c>
    </row>
    <row r="36" spans="1:16" ht="76.5" x14ac:dyDescent="0.25">
      <c r="A36" s="155"/>
      <c r="B36" s="217" t="s">
        <v>28</v>
      </c>
      <c r="C36" s="218" t="s">
        <v>28</v>
      </c>
      <c r="D36" s="219" t="s">
        <v>261</v>
      </c>
      <c r="E36" s="208" t="s">
        <v>257</v>
      </c>
      <c r="F36" s="208" t="s">
        <v>257</v>
      </c>
      <c r="G36" s="210" t="s">
        <v>258</v>
      </c>
      <c r="H36" s="211" t="s">
        <v>258</v>
      </c>
      <c r="I36" s="212" t="s">
        <v>28</v>
      </c>
      <c r="J36" s="213" t="s">
        <v>258</v>
      </c>
      <c r="K36" s="211" t="s">
        <v>258</v>
      </c>
      <c r="L36" s="152" t="s">
        <v>262</v>
      </c>
      <c r="M36" s="220"/>
      <c r="N36" s="221"/>
      <c r="O36" s="215"/>
      <c r="P36" s="216" t="s">
        <v>257</v>
      </c>
    </row>
    <row r="37" spans="1:16" ht="60" x14ac:dyDescent="0.25">
      <c r="A37" s="222" t="s">
        <v>263</v>
      </c>
      <c r="B37" s="123" t="s">
        <v>28</v>
      </c>
      <c r="C37" s="124" t="s">
        <v>264</v>
      </c>
      <c r="D37" s="136" t="s">
        <v>265</v>
      </c>
      <c r="E37" s="126">
        <v>1</v>
      </c>
      <c r="F37" s="126">
        <v>1</v>
      </c>
      <c r="G37" s="171">
        <v>0.41</v>
      </c>
      <c r="H37" s="223">
        <v>0.95</v>
      </c>
      <c r="I37" s="128">
        <f>(8/G37)*H37</f>
        <v>18.536585365853657</v>
      </c>
      <c r="J37" s="128">
        <f>20/I37</f>
        <v>1.0789473684210527</v>
      </c>
      <c r="K37" s="141">
        <v>43365</v>
      </c>
      <c r="L37" s="224"/>
      <c r="M37" s="225"/>
      <c r="N37" s="226"/>
      <c r="O37" s="134" t="s">
        <v>215</v>
      </c>
      <c r="P37" s="126">
        <v>3</v>
      </c>
    </row>
    <row r="38" spans="1:16" ht="45" x14ac:dyDescent="0.25">
      <c r="A38" s="222" t="s">
        <v>266</v>
      </c>
      <c r="B38" s="136" t="s">
        <v>267</v>
      </c>
      <c r="C38" s="137" t="s">
        <v>268</v>
      </c>
      <c r="D38" s="136" t="s">
        <v>269</v>
      </c>
      <c r="E38" s="126">
        <v>1</v>
      </c>
      <c r="F38" s="126">
        <v>2</v>
      </c>
      <c r="G38" s="171">
        <v>0.12</v>
      </c>
      <c r="H38" s="223">
        <v>0.95</v>
      </c>
      <c r="I38" s="128">
        <f>(8/G38)*H38</f>
        <v>63.333333333333336</v>
      </c>
      <c r="J38" s="128">
        <f>20/I38</f>
        <v>0.31578947368421051</v>
      </c>
      <c r="K38" s="141">
        <v>43365</v>
      </c>
      <c r="L38" s="224"/>
      <c r="M38" s="225"/>
      <c r="N38" s="226"/>
      <c r="O38" s="134" t="s">
        <v>215</v>
      </c>
      <c r="P38" s="126"/>
    </row>
    <row r="39" spans="1:16" ht="71.25" x14ac:dyDescent="0.25">
      <c r="A39" s="227" t="s">
        <v>270</v>
      </c>
      <c r="B39" s="123">
        <v>90913</v>
      </c>
      <c r="C39" s="124">
        <v>12315717</v>
      </c>
      <c r="D39" s="125" t="s">
        <v>222</v>
      </c>
      <c r="E39" s="171">
        <v>6</v>
      </c>
      <c r="F39" s="171">
        <v>2</v>
      </c>
      <c r="G39" s="124">
        <v>0.08</v>
      </c>
      <c r="H39" s="127">
        <v>0.95</v>
      </c>
      <c r="I39" s="128">
        <f>(8/G39)*H39</f>
        <v>95</v>
      </c>
      <c r="J39" s="128">
        <f>20/I39</f>
        <v>0.21052631578947367</v>
      </c>
      <c r="K39" s="141">
        <v>43524</v>
      </c>
      <c r="L39" s="220"/>
      <c r="M39" s="220"/>
      <c r="N39" s="221"/>
      <c r="O39" s="134" t="s">
        <v>215</v>
      </c>
      <c r="P39" s="171">
        <v>2</v>
      </c>
    </row>
    <row r="40" spans="1:16" ht="102" x14ac:dyDescent="0.25">
      <c r="A40" s="228" t="s">
        <v>271</v>
      </c>
      <c r="B40" s="229" t="s">
        <v>257</v>
      </c>
      <c r="C40" s="138" t="s">
        <v>272</v>
      </c>
      <c r="D40" s="230" t="s">
        <v>273</v>
      </c>
      <c r="E40" s="138">
        <v>5</v>
      </c>
      <c r="F40" s="138">
        <v>1</v>
      </c>
      <c r="G40" s="148">
        <v>5.72</v>
      </c>
      <c r="H40" s="165">
        <v>0.8</v>
      </c>
      <c r="I40" s="128" t="s">
        <v>28</v>
      </c>
      <c r="J40" s="193" t="s">
        <v>28</v>
      </c>
      <c r="K40" s="231">
        <v>43440</v>
      </c>
      <c r="L40" s="232" t="s">
        <v>274</v>
      </c>
      <c r="M40" s="232" t="s">
        <v>275</v>
      </c>
      <c r="N40" s="233" t="s">
        <v>28</v>
      </c>
      <c r="O40" s="134" t="s">
        <v>215</v>
      </c>
      <c r="P40" s="138">
        <v>1</v>
      </c>
    </row>
    <row r="41" spans="1:16" ht="57" x14ac:dyDescent="0.25">
      <c r="A41" s="227" t="s">
        <v>276</v>
      </c>
      <c r="B41" s="123">
        <v>81029</v>
      </c>
      <c r="C41" s="163" t="s">
        <v>277</v>
      </c>
      <c r="D41" s="125" t="s">
        <v>278</v>
      </c>
      <c r="E41" s="171">
        <v>7</v>
      </c>
      <c r="F41" s="171">
        <v>1</v>
      </c>
      <c r="G41" s="234"/>
      <c r="H41" s="235"/>
      <c r="I41" s="128" t="s">
        <v>28</v>
      </c>
      <c r="J41" s="236" t="s">
        <v>28</v>
      </c>
      <c r="K41" s="177">
        <v>43123</v>
      </c>
      <c r="L41" s="220"/>
      <c r="M41" s="220"/>
      <c r="N41" s="221"/>
      <c r="O41" s="134" t="s">
        <v>215</v>
      </c>
      <c r="P41" s="171">
        <v>1</v>
      </c>
    </row>
    <row r="42" spans="1:16" ht="85.5" x14ac:dyDescent="0.25">
      <c r="A42" s="237" t="s">
        <v>279</v>
      </c>
      <c r="B42" s="238">
        <v>2489</v>
      </c>
      <c r="C42" s="239" t="s">
        <v>280</v>
      </c>
      <c r="D42" s="239" t="s">
        <v>281</v>
      </c>
      <c r="E42" s="138">
        <v>24</v>
      </c>
      <c r="F42" s="138">
        <v>1</v>
      </c>
      <c r="G42" s="234"/>
      <c r="H42" s="235"/>
      <c r="I42" s="240">
        <f>(8/G40)*H40</f>
        <v>1.118881118881119</v>
      </c>
      <c r="J42" s="241">
        <f>20/26.88</f>
        <v>0.74404761904761907</v>
      </c>
      <c r="K42" s="141">
        <v>43629</v>
      </c>
      <c r="L42" s="224"/>
      <c r="M42" s="224"/>
      <c r="N42" s="242"/>
      <c r="O42" s="144" t="s">
        <v>215</v>
      </c>
      <c r="P42" s="138">
        <v>1</v>
      </c>
    </row>
    <row r="43" spans="1:16" ht="28.5" x14ac:dyDescent="0.25">
      <c r="A43" s="243"/>
      <c r="B43" s="136" t="s">
        <v>282</v>
      </c>
      <c r="C43" s="136" t="s">
        <v>283</v>
      </c>
      <c r="D43" s="136" t="s">
        <v>284</v>
      </c>
      <c r="E43" s="138">
        <v>16</v>
      </c>
      <c r="F43" s="138">
        <v>1</v>
      </c>
      <c r="G43" s="234"/>
      <c r="H43" s="235"/>
      <c r="I43" s="244"/>
      <c r="J43" s="241"/>
      <c r="K43" s="141">
        <v>43666</v>
      </c>
      <c r="L43" s="245"/>
      <c r="M43" s="245"/>
      <c r="N43" s="246"/>
      <c r="O43" s="144" t="s">
        <v>215</v>
      </c>
      <c r="P43" s="138">
        <v>1</v>
      </c>
    </row>
    <row r="44" spans="1:16" ht="85.5" x14ac:dyDescent="0.25">
      <c r="A44" s="237" t="s">
        <v>285</v>
      </c>
      <c r="B44" s="136" t="s">
        <v>28</v>
      </c>
      <c r="C44" s="136" t="s">
        <v>286</v>
      </c>
      <c r="D44" s="136" t="s">
        <v>281</v>
      </c>
      <c r="E44" s="138">
        <v>24</v>
      </c>
      <c r="F44" s="138">
        <v>1</v>
      </c>
      <c r="G44" s="234"/>
      <c r="H44" s="235"/>
      <c r="I44" s="240">
        <f>(8/G40)*H40</f>
        <v>1.118881118881119</v>
      </c>
      <c r="J44" s="241"/>
      <c r="K44" s="141">
        <v>43565</v>
      </c>
      <c r="L44" s="247"/>
      <c r="M44" s="247"/>
      <c r="N44" s="226"/>
      <c r="O44" s="144" t="s">
        <v>215</v>
      </c>
      <c r="P44" s="138">
        <v>1</v>
      </c>
    </row>
    <row r="45" spans="1:16" ht="28.5" x14ac:dyDescent="0.25">
      <c r="A45" s="243"/>
      <c r="B45" s="136">
        <v>81014</v>
      </c>
      <c r="C45" s="136" t="s">
        <v>287</v>
      </c>
      <c r="D45" s="136" t="s">
        <v>284</v>
      </c>
      <c r="E45" s="138"/>
      <c r="F45" s="138">
        <v>1</v>
      </c>
      <c r="G45" s="234"/>
      <c r="H45" s="235"/>
      <c r="I45" s="244"/>
      <c r="J45" s="241"/>
      <c r="K45" s="141">
        <v>43509</v>
      </c>
      <c r="L45" s="245"/>
      <c r="M45" s="245"/>
      <c r="N45" s="246"/>
      <c r="O45" s="144" t="s">
        <v>215</v>
      </c>
      <c r="P45" s="138"/>
    </row>
    <row r="46" spans="1:16" ht="85.5" x14ac:dyDescent="0.25">
      <c r="A46" s="237" t="s">
        <v>288</v>
      </c>
      <c r="B46" s="163" t="s">
        <v>28</v>
      </c>
      <c r="C46" s="136" t="s">
        <v>289</v>
      </c>
      <c r="D46" s="239" t="s">
        <v>281</v>
      </c>
      <c r="E46" s="138">
        <v>24</v>
      </c>
      <c r="F46" s="138">
        <v>1</v>
      </c>
      <c r="G46" s="234"/>
      <c r="H46" s="235"/>
      <c r="I46" s="240">
        <f>(8/G40)*H40</f>
        <v>1.118881118881119</v>
      </c>
      <c r="J46" s="241"/>
      <c r="K46" s="141">
        <v>43567</v>
      </c>
      <c r="L46" s="224"/>
      <c r="M46" s="224"/>
      <c r="N46" s="226"/>
      <c r="O46" s="144" t="s">
        <v>215</v>
      </c>
      <c r="P46" s="138"/>
    </row>
    <row r="47" spans="1:16" ht="28.5" x14ac:dyDescent="0.25">
      <c r="A47" s="237"/>
      <c r="B47" s="163">
        <v>81021</v>
      </c>
      <c r="C47" s="136" t="s">
        <v>290</v>
      </c>
      <c r="D47" s="136" t="s">
        <v>284</v>
      </c>
      <c r="E47" s="138">
        <v>16</v>
      </c>
      <c r="F47" s="138">
        <v>1</v>
      </c>
      <c r="G47" s="234"/>
      <c r="H47" s="235"/>
      <c r="I47" s="244"/>
      <c r="J47" s="241"/>
      <c r="K47" s="141">
        <v>43509</v>
      </c>
      <c r="L47" s="224"/>
      <c r="M47" s="224"/>
      <c r="N47" s="226"/>
      <c r="O47" s="144" t="s">
        <v>215</v>
      </c>
      <c r="P47" s="138">
        <v>1</v>
      </c>
    </row>
    <row r="48" spans="1:16" ht="85.5" x14ac:dyDescent="0.25">
      <c r="A48" s="237" t="s">
        <v>291</v>
      </c>
      <c r="B48" s="163" t="s">
        <v>28</v>
      </c>
      <c r="C48" s="136" t="s">
        <v>292</v>
      </c>
      <c r="D48" s="239" t="s">
        <v>281</v>
      </c>
      <c r="E48" s="138">
        <v>24</v>
      </c>
      <c r="F48" s="138">
        <v>1</v>
      </c>
      <c r="G48" s="234"/>
      <c r="H48" s="235"/>
      <c r="I48" s="240">
        <f>(8/G40)*H40</f>
        <v>1.118881118881119</v>
      </c>
      <c r="J48" s="241"/>
      <c r="K48" s="141">
        <v>43644</v>
      </c>
      <c r="L48" s="224"/>
      <c r="M48" s="224"/>
      <c r="N48" s="226"/>
      <c r="O48" s="144" t="s">
        <v>215</v>
      </c>
      <c r="P48" s="138"/>
    </row>
    <row r="49" spans="1:16" ht="28.5" x14ac:dyDescent="0.25">
      <c r="A49" s="237"/>
      <c r="B49" s="163">
        <v>81020</v>
      </c>
      <c r="C49" s="136" t="s">
        <v>293</v>
      </c>
      <c r="D49" s="136" t="s">
        <v>284</v>
      </c>
      <c r="E49" s="138">
        <v>16</v>
      </c>
      <c r="F49" s="138">
        <v>1</v>
      </c>
      <c r="G49" s="157"/>
      <c r="H49" s="172"/>
      <c r="I49" s="244"/>
      <c r="J49" s="248"/>
      <c r="K49" s="141">
        <v>43509</v>
      </c>
      <c r="L49" s="224"/>
      <c r="M49" s="224"/>
      <c r="N49" s="226"/>
      <c r="O49" s="144" t="s">
        <v>215</v>
      </c>
      <c r="P49" s="138">
        <v>1</v>
      </c>
    </row>
    <row r="50" spans="1:16" ht="60" x14ac:dyDescent="0.25">
      <c r="A50" s="228" t="s">
        <v>294</v>
      </c>
      <c r="B50" s="163" t="s">
        <v>257</v>
      </c>
      <c r="C50" s="163" t="s">
        <v>295</v>
      </c>
      <c r="D50" s="249" t="s">
        <v>273</v>
      </c>
      <c r="E50" s="138">
        <v>6</v>
      </c>
      <c r="F50" s="138">
        <v>1</v>
      </c>
      <c r="G50" s="148">
        <v>5.72</v>
      </c>
      <c r="H50" s="165">
        <v>0.8</v>
      </c>
      <c r="I50" s="128" t="s">
        <v>28</v>
      </c>
      <c r="J50" s="182" t="s">
        <v>28</v>
      </c>
      <c r="K50" s="250">
        <v>43596</v>
      </c>
      <c r="L50" s="251"/>
      <c r="M50" s="251"/>
      <c r="N50" s="246"/>
      <c r="O50" s="134" t="s">
        <v>215</v>
      </c>
      <c r="P50" s="138"/>
    </row>
    <row r="51" spans="1:16" ht="57" x14ac:dyDescent="0.25">
      <c r="A51" s="227" t="s">
        <v>296</v>
      </c>
      <c r="B51" s="123">
        <v>81033</v>
      </c>
      <c r="C51" s="163" t="s">
        <v>297</v>
      </c>
      <c r="D51" s="136" t="s">
        <v>278</v>
      </c>
      <c r="E51" s="171">
        <v>7</v>
      </c>
      <c r="F51" s="171">
        <v>1</v>
      </c>
      <c r="G51" s="234"/>
      <c r="H51" s="235"/>
      <c r="I51" s="128" t="s">
        <v>28</v>
      </c>
      <c r="J51" s="128" t="s">
        <v>28</v>
      </c>
      <c r="K51" s="177">
        <v>43489</v>
      </c>
      <c r="L51" s="153"/>
      <c r="M51" s="153"/>
      <c r="N51" s="133"/>
      <c r="O51" s="134" t="s">
        <v>215</v>
      </c>
      <c r="P51" s="171"/>
    </row>
    <row r="52" spans="1:16" ht="85.5" x14ac:dyDescent="0.25">
      <c r="A52" s="237" t="s">
        <v>298</v>
      </c>
      <c r="B52" s="163" t="s">
        <v>28</v>
      </c>
      <c r="C52" s="163" t="s">
        <v>299</v>
      </c>
      <c r="D52" s="239" t="s">
        <v>281</v>
      </c>
      <c r="E52" s="138">
        <v>24</v>
      </c>
      <c r="F52" s="138">
        <v>1</v>
      </c>
      <c r="G52" s="234"/>
      <c r="H52" s="235"/>
      <c r="I52" s="240">
        <f>(8/G50)*H50</f>
        <v>1.118881118881119</v>
      </c>
      <c r="J52" s="252">
        <f>20/26.85</f>
        <v>0.74487895716945995</v>
      </c>
      <c r="K52" s="141">
        <v>43567</v>
      </c>
      <c r="L52" s="224"/>
      <c r="M52" s="224"/>
      <c r="N52" s="226"/>
      <c r="O52" s="144" t="s">
        <v>215</v>
      </c>
      <c r="P52" s="138"/>
    </row>
    <row r="53" spans="1:16" ht="28.5" x14ac:dyDescent="0.25">
      <c r="A53" s="243"/>
      <c r="B53" s="136">
        <v>81008</v>
      </c>
      <c r="C53" s="136" t="s">
        <v>300</v>
      </c>
      <c r="D53" s="136" t="s">
        <v>284</v>
      </c>
      <c r="E53" s="138">
        <v>24</v>
      </c>
      <c r="F53" s="138">
        <v>1</v>
      </c>
      <c r="G53" s="234"/>
      <c r="H53" s="235"/>
      <c r="I53" s="244"/>
      <c r="J53" s="241"/>
      <c r="K53" s="141">
        <v>43558</v>
      </c>
      <c r="L53" s="245"/>
      <c r="M53" s="245"/>
      <c r="N53" s="246"/>
      <c r="O53" s="144" t="s">
        <v>215</v>
      </c>
      <c r="P53" s="138"/>
    </row>
    <row r="54" spans="1:16" ht="85.5" x14ac:dyDescent="0.25">
      <c r="A54" s="237" t="s">
        <v>301</v>
      </c>
      <c r="B54" s="136" t="s">
        <v>28</v>
      </c>
      <c r="C54" s="136" t="s">
        <v>302</v>
      </c>
      <c r="D54" s="136" t="s">
        <v>281</v>
      </c>
      <c r="E54" s="138">
        <v>24</v>
      </c>
      <c r="F54" s="138">
        <v>1</v>
      </c>
      <c r="G54" s="234"/>
      <c r="H54" s="235"/>
      <c r="I54" s="240">
        <f>(8/G50)*H50</f>
        <v>1.118881118881119</v>
      </c>
      <c r="J54" s="241"/>
      <c r="K54" s="141">
        <v>43657</v>
      </c>
      <c r="L54" s="224"/>
      <c r="M54" s="224"/>
      <c r="N54" s="226"/>
      <c r="O54" s="144" t="s">
        <v>215</v>
      </c>
      <c r="P54" s="138"/>
    </row>
    <row r="55" spans="1:16" ht="28.5" x14ac:dyDescent="0.25">
      <c r="A55" s="243"/>
      <c r="B55" s="163">
        <v>81018</v>
      </c>
      <c r="C55" s="163" t="s">
        <v>303</v>
      </c>
      <c r="D55" s="136" t="s">
        <v>284</v>
      </c>
      <c r="E55" s="138">
        <v>24</v>
      </c>
      <c r="F55" s="138">
        <v>1</v>
      </c>
      <c r="G55" s="234"/>
      <c r="H55" s="235"/>
      <c r="I55" s="244"/>
      <c r="J55" s="241"/>
      <c r="K55" s="141">
        <v>43511</v>
      </c>
      <c r="L55" s="245"/>
      <c r="M55" s="245"/>
      <c r="N55" s="246"/>
      <c r="O55" s="144" t="s">
        <v>215</v>
      </c>
      <c r="P55" s="138"/>
    </row>
    <row r="56" spans="1:16" ht="85.5" x14ac:dyDescent="0.25">
      <c r="A56" s="237" t="s">
        <v>304</v>
      </c>
      <c r="B56" s="163" t="s">
        <v>28</v>
      </c>
      <c r="C56" s="163" t="s">
        <v>305</v>
      </c>
      <c r="D56" s="239" t="s">
        <v>281</v>
      </c>
      <c r="E56" s="138">
        <v>24</v>
      </c>
      <c r="F56" s="138">
        <v>1</v>
      </c>
      <c r="G56" s="234"/>
      <c r="H56" s="235"/>
      <c r="I56" s="240">
        <f>(8/G50)*H50</f>
        <v>1.118881118881119</v>
      </c>
      <c r="J56" s="241"/>
      <c r="K56" s="141">
        <v>43628</v>
      </c>
      <c r="L56" s="247"/>
      <c r="M56" s="247"/>
      <c r="N56" s="226"/>
      <c r="O56" s="144" t="s">
        <v>215</v>
      </c>
      <c r="P56" s="138"/>
    </row>
    <row r="57" spans="1:16" ht="28.5" x14ac:dyDescent="0.25">
      <c r="A57" s="237"/>
      <c r="B57" s="163">
        <v>81009</v>
      </c>
      <c r="C57" s="163" t="s">
        <v>306</v>
      </c>
      <c r="D57" s="136" t="s">
        <v>284</v>
      </c>
      <c r="E57" s="138">
        <v>24</v>
      </c>
      <c r="F57" s="138">
        <v>1</v>
      </c>
      <c r="G57" s="234"/>
      <c r="H57" s="235"/>
      <c r="I57" s="244"/>
      <c r="J57" s="241"/>
      <c r="K57" s="141">
        <v>43558</v>
      </c>
      <c r="L57" s="224"/>
      <c r="M57" s="224"/>
      <c r="N57" s="226"/>
      <c r="O57" s="144" t="s">
        <v>215</v>
      </c>
      <c r="P57" s="138"/>
    </row>
    <row r="58" spans="1:16" ht="85.5" x14ac:dyDescent="0.25">
      <c r="A58" s="237" t="s">
        <v>307</v>
      </c>
      <c r="B58" s="163" t="s">
        <v>28</v>
      </c>
      <c r="C58" s="163" t="s">
        <v>308</v>
      </c>
      <c r="D58" s="239" t="s">
        <v>281</v>
      </c>
      <c r="E58" s="138">
        <v>24</v>
      </c>
      <c r="F58" s="138">
        <v>1</v>
      </c>
      <c r="G58" s="234"/>
      <c r="H58" s="235"/>
      <c r="I58" s="240">
        <f>(8/G50)*H50</f>
        <v>1.118881118881119</v>
      </c>
      <c r="J58" s="241"/>
      <c r="K58" s="141">
        <v>43657</v>
      </c>
      <c r="L58" s="224"/>
      <c r="M58" s="224"/>
      <c r="N58" s="226"/>
      <c r="O58" s="144" t="s">
        <v>215</v>
      </c>
      <c r="P58" s="138"/>
    </row>
    <row r="59" spans="1:16" ht="28.5" x14ac:dyDescent="0.25">
      <c r="A59" s="237"/>
      <c r="B59" s="163">
        <v>81016</v>
      </c>
      <c r="C59" s="163" t="s">
        <v>309</v>
      </c>
      <c r="D59" s="136" t="s">
        <v>284</v>
      </c>
      <c r="E59" s="138">
        <v>24</v>
      </c>
      <c r="F59" s="138">
        <v>1</v>
      </c>
      <c r="G59" s="157"/>
      <c r="H59" s="172"/>
      <c r="I59" s="244"/>
      <c r="J59" s="248"/>
      <c r="K59" s="141">
        <v>43511</v>
      </c>
      <c r="L59" s="245"/>
      <c r="M59" s="245"/>
      <c r="N59" s="246"/>
      <c r="O59" s="144" t="s">
        <v>215</v>
      </c>
      <c r="P59" s="138"/>
    </row>
    <row r="60" spans="1:16" ht="60" x14ac:dyDescent="0.25">
      <c r="A60" s="228" t="s">
        <v>310</v>
      </c>
      <c r="B60" s="163" t="s">
        <v>257</v>
      </c>
      <c r="C60" s="163" t="s">
        <v>311</v>
      </c>
      <c r="D60" s="222" t="s">
        <v>273</v>
      </c>
      <c r="E60" s="138">
        <v>6</v>
      </c>
      <c r="F60" s="138">
        <v>1</v>
      </c>
      <c r="G60" s="148">
        <v>5.72</v>
      </c>
      <c r="H60" s="165">
        <v>0.8</v>
      </c>
      <c r="I60" s="182" t="s">
        <v>28</v>
      </c>
      <c r="J60" s="182" t="s">
        <v>28</v>
      </c>
      <c r="K60" s="250">
        <v>43596</v>
      </c>
      <c r="L60" s="253"/>
      <c r="M60" s="253"/>
      <c r="N60" s="246"/>
      <c r="O60" s="144" t="s">
        <v>215</v>
      </c>
      <c r="P60" s="138"/>
    </row>
    <row r="61" spans="1:16" ht="60" x14ac:dyDescent="0.25">
      <c r="A61" s="228" t="s">
        <v>310</v>
      </c>
      <c r="B61" s="163">
        <v>81030</v>
      </c>
      <c r="C61" s="163" t="s">
        <v>312</v>
      </c>
      <c r="D61" s="254" t="s">
        <v>278</v>
      </c>
      <c r="E61" s="138">
        <v>7</v>
      </c>
      <c r="F61" s="138">
        <v>1</v>
      </c>
      <c r="G61" s="234"/>
      <c r="H61" s="235"/>
      <c r="I61" s="182" t="s">
        <v>28</v>
      </c>
      <c r="J61" s="182" t="s">
        <v>28</v>
      </c>
      <c r="K61" s="141">
        <v>43491</v>
      </c>
      <c r="L61" s="255"/>
      <c r="M61" s="255"/>
      <c r="N61" s="256"/>
      <c r="O61" s="144" t="s">
        <v>215</v>
      </c>
      <c r="P61" s="138">
        <v>1</v>
      </c>
    </row>
    <row r="62" spans="1:16" ht="28.5" x14ac:dyDescent="0.25">
      <c r="A62" s="237" t="s">
        <v>313</v>
      </c>
      <c r="B62" s="163">
        <v>81013</v>
      </c>
      <c r="C62" s="136" t="s">
        <v>314</v>
      </c>
      <c r="D62" s="136" t="s">
        <v>284</v>
      </c>
      <c r="E62" s="138">
        <v>24</v>
      </c>
      <c r="F62" s="138">
        <v>1</v>
      </c>
      <c r="G62" s="234"/>
      <c r="H62" s="235"/>
      <c r="I62" s="240">
        <f>(8/G60)*H60</f>
        <v>1.118881118881119</v>
      </c>
      <c r="J62" s="151">
        <f>20/26.85</f>
        <v>0.74487895716945995</v>
      </c>
      <c r="K62" s="141">
        <v>43510</v>
      </c>
      <c r="L62" s="257"/>
      <c r="M62" s="245"/>
      <c r="N62" s="246"/>
      <c r="O62" s="144" t="s">
        <v>215</v>
      </c>
      <c r="P62" s="138">
        <v>1</v>
      </c>
    </row>
    <row r="63" spans="1:16" ht="85.5" x14ac:dyDescent="0.25">
      <c r="A63" s="237"/>
      <c r="B63" s="163" t="s">
        <v>28</v>
      </c>
      <c r="C63" s="136" t="s">
        <v>315</v>
      </c>
      <c r="D63" s="136" t="s">
        <v>281</v>
      </c>
      <c r="E63" s="138">
        <v>24</v>
      </c>
      <c r="F63" s="138">
        <v>1</v>
      </c>
      <c r="G63" s="234"/>
      <c r="H63" s="235"/>
      <c r="I63" s="244"/>
      <c r="J63" s="258"/>
      <c r="K63" s="141">
        <v>43657</v>
      </c>
      <c r="L63" s="224"/>
      <c r="M63" s="224"/>
      <c r="N63" s="226"/>
      <c r="O63" s="144" t="s">
        <v>215</v>
      </c>
      <c r="P63" s="138">
        <v>1</v>
      </c>
    </row>
    <row r="64" spans="1:16" ht="85.5" x14ac:dyDescent="0.25">
      <c r="A64" s="237" t="s">
        <v>316</v>
      </c>
      <c r="B64" s="163" t="s">
        <v>28</v>
      </c>
      <c r="C64" s="136" t="s">
        <v>317</v>
      </c>
      <c r="D64" s="136" t="s">
        <v>281</v>
      </c>
      <c r="E64" s="138">
        <v>24</v>
      </c>
      <c r="F64" s="138">
        <v>1</v>
      </c>
      <c r="G64" s="234"/>
      <c r="H64" s="235"/>
      <c r="I64" s="240">
        <f>(8/G60)*H60</f>
        <v>1.118881118881119</v>
      </c>
      <c r="J64" s="258"/>
      <c r="K64" s="141">
        <v>43658</v>
      </c>
      <c r="L64" s="247"/>
      <c r="M64" s="247"/>
      <c r="N64" s="226"/>
      <c r="O64" s="144" t="s">
        <v>215</v>
      </c>
      <c r="P64" s="138">
        <v>1</v>
      </c>
    </row>
    <row r="65" spans="1:16" ht="28.5" x14ac:dyDescent="0.25">
      <c r="A65" s="243"/>
      <c r="B65" s="163">
        <v>81012</v>
      </c>
      <c r="C65" s="136" t="s">
        <v>318</v>
      </c>
      <c r="D65" s="136" t="s">
        <v>284</v>
      </c>
      <c r="E65" s="138">
        <v>24</v>
      </c>
      <c r="F65" s="138">
        <v>1</v>
      </c>
      <c r="G65" s="234"/>
      <c r="H65" s="235"/>
      <c r="I65" s="244"/>
      <c r="J65" s="258"/>
      <c r="K65" s="141">
        <v>43510</v>
      </c>
      <c r="L65" s="259"/>
      <c r="M65" s="259"/>
      <c r="N65" s="246"/>
      <c r="O65" s="144" t="s">
        <v>215</v>
      </c>
      <c r="P65" s="138">
        <v>1</v>
      </c>
    </row>
    <row r="66" spans="1:16" ht="85.5" x14ac:dyDescent="0.25">
      <c r="A66" s="237" t="s">
        <v>319</v>
      </c>
      <c r="B66" s="229" t="s">
        <v>28</v>
      </c>
      <c r="C66" s="239" t="s">
        <v>320</v>
      </c>
      <c r="D66" s="239" t="s">
        <v>281</v>
      </c>
      <c r="E66" s="138">
        <v>24</v>
      </c>
      <c r="F66" s="138">
        <v>1</v>
      </c>
      <c r="G66" s="234"/>
      <c r="H66" s="235"/>
      <c r="I66" s="240">
        <f>(8/G60)*H60</f>
        <v>1.118881118881119</v>
      </c>
      <c r="J66" s="258"/>
      <c r="K66" s="141">
        <v>43658</v>
      </c>
      <c r="L66" s="224"/>
      <c r="M66" s="224"/>
      <c r="N66" s="226"/>
      <c r="O66" s="144" t="s">
        <v>215</v>
      </c>
      <c r="P66" s="138">
        <v>1</v>
      </c>
    </row>
    <row r="67" spans="1:16" ht="28.5" x14ac:dyDescent="0.25">
      <c r="A67" s="243"/>
      <c r="B67" s="163">
        <v>81019</v>
      </c>
      <c r="C67" s="136" t="s">
        <v>321</v>
      </c>
      <c r="D67" s="136" t="s">
        <v>284</v>
      </c>
      <c r="E67" s="138">
        <v>24</v>
      </c>
      <c r="F67" s="138">
        <v>1</v>
      </c>
      <c r="G67" s="234"/>
      <c r="H67" s="235"/>
      <c r="I67" s="244"/>
      <c r="J67" s="258"/>
      <c r="K67" s="141">
        <v>43511</v>
      </c>
      <c r="L67" s="257"/>
      <c r="M67" s="245"/>
      <c r="N67" s="246"/>
      <c r="O67" s="144" t="s">
        <v>215</v>
      </c>
      <c r="P67" s="138">
        <v>1</v>
      </c>
    </row>
    <row r="68" spans="1:16" ht="85.5" x14ac:dyDescent="0.25">
      <c r="A68" s="237" t="s">
        <v>322</v>
      </c>
      <c r="B68" s="163" t="s">
        <v>28</v>
      </c>
      <c r="C68" s="136" t="s">
        <v>323</v>
      </c>
      <c r="D68" s="136" t="s">
        <v>281</v>
      </c>
      <c r="E68" s="138">
        <v>24</v>
      </c>
      <c r="F68" s="138">
        <v>1</v>
      </c>
      <c r="G68" s="234"/>
      <c r="H68" s="235"/>
      <c r="I68" s="240">
        <f>(8/G60)*H60</f>
        <v>1.118881118881119</v>
      </c>
      <c r="J68" s="258"/>
      <c r="K68" s="141">
        <v>43665</v>
      </c>
      <c r="L68" s="224"/>
      <c r="M68" s="224"/>
      <c r="N68" s="226"/>
      <c r="O68" s="144" t="s">
        <v>215</v>
      </c>
      <c r="P68" s="138">
        <v>1</v>
      </c>
    </row>
    <row r="69" spans="1:16" ht="28.5" x14ac:dyDescent="0.25">
      <c r="A69" s="237"/>
      <c r="B69" s="163">
        <v>81019</v>
      </c>
      <c r="C69" s="136" t="s">
        <v>324</v>
      </c>
      <c r="D69" s="136" t="s">
        <v>284</v>
      </c>
      <c r="E69" s="138">
        <v>24</v>
      </c>
      <c r="F69" s="138">
        <v>1</v>
      </c>
      <c r="G69" s="234"/>
      <c r="H69" s="235"/>
      <c r="I69" s="244"/>
      <c r="J69" s="260"/>
      <c r="K69" s="141">
        <v>43510</v>
      </c>
      <c r="L69" s="224"/>
      <c r="M69" s="224"/>
      <c r="N69" s="226"/>
      <c r="O69" s="144" t="s">
        <v>215</v>
      </c>
      <c r="P69" s="138">
        <v>1</v>
      </c>
    </row>
    <row r="70" spans="1:16" ht="45" x14ac:dyDescent="0.25">
      <c r="A70" s="228" t="s">
        <v>325</v>
      </c>
      <c r="B70" s="163" t="s">
        <v>28</v>
      </c>
      <c r="C70" s="136" t="s">
        <v>326</v>
      </c>
      <c r="D70" s="249" t="s">
        <v>273</v>
      </c>
      <c r="E70" s="138"/>
      <c r="F70" s="138">
        <v>1</v>
      </c>
      <c r="G70" s="148">
        <v>5.72</v>
      </c>
      <c r="H70" s="165">
        <v>0.8</v>
      </c>
      <c r="I70" s="128" t="s">
        <v>28</v>
      </c>
      <c r="J70" s="128" t="s">
        <v>28</v>
      </c>
      <c r="K70" s="250">
        <v>43596</v>
      </c>
      <c r="L70" s="251"/>
      <c r="M70" s="251"/>
      <c r="N70" s="256"/>
      <c r="O70" s="134" t="s">
        <v>215</v>
      </c>
      <c r="P70" s="138"/>
    </row>
    <row r="71" spans="1:16" ht="57" x14ac:dyDescent="0.25">
      <c r="A71" s="227" t="s">
        <v>325</v>
      </c>
      <c r="B71" s="125">
        <v>81033</v>
      </c>
      <c r="C71" s="136" t="s">
        <v>327</v>
      </c>
      <c r="D71" s="254" t="s">
        <v>278</v>
      </c>
      <c r="E71" s="171">
        <v>7</v>
      </c>
      <c r="F71" s="171">
        <v>1</v>
      </c>
      <c r="G71" s="234"/>
      <c r="H71" s="235"/>
      <c r="I71" s="128" t="s">
        <v>28</v>
      </c>
      <c r="J71" s="128" t="s">
        <v>28</v>
      </c>
      <c r="K71" s="141">
        <v>43558</v>
      </c>
      <c r="L71" s="261"/>
      <c r="M71" s="261"/>
      <c r="N71" s="221"/>
      <c r="O71" s="134" t="s">
        <v>215</v>
      </c>
      <c r="P71" s="171">
        <v>1</v>
      </c>
    </row>
    <row r="72" spans="1:16" ht="28.5" x14ac:dyDescent="0.25">
      <c r="A72" s="237" t="s">
        <v>328</v>
      </c>
      <c r="B72" s="229">
        <v>81022</v>
      </c>
      <c r="C72" s="239" t="s">
        <v>329</v>
      </c>
      <c r="D72" s="239" t="s">
        <v>284</v>
      </c>
      <c r="E72" s="138">
        <v>16</v>
      </c>
      <c r="F72" s="138">
        <v>1</v>
      </c>
      <c r="G72" s="234"/>
      <c r="H72" s="235"/>
      <c r="I72" s="240">
        <f>(8/G70)*H70</f>
        <v>1.118881118881119</v>
      </c>
      <c r="J72" s="252">
        <f>20/26.85</f>
        <v>0.74487895716945995</v>
      </c>
      <c r="K72" s="141">
        <v>43509</v>
      </c>
      <c r="L72" s="262"/>
      <c r="M72" s="263"/>
      <c r="N72" s="264"/>
      <c r="O72" s="144" t="s">
        <v>215</v>
      </c>
      <c r="P72" s="138">
        <v>1</v>
      </c>
    </row>
    <row r="73" spans="1:16" ht="85.5" x14ac:dyDescent="0.25">
      <c r="A73" s="237"/>
      <c r="B73" s="163" t="s">
        <v>28</v>
      </c>
      <c r="C73" s="136" t="s">
        <v>330</v>
      </c>
      <c r="D73" s="136" t="s">
        <v>281</v>
      </c>
      <c r="E73" s="138">
        <v>18</v>
      </c>
      <c r="F73" s="138">
        <v>1</v>
      </c>
      <c r="G73" s="234"/>
      <c r="H73" s="235"/>
      <c r="I73" s="244"/>
      <c r="J73" s="241"/>
      <c r="K73" s="141">
        <v>43561</v>
      </c>
      <c r="L73" s="224"/>
      <c r="M73" s="224"/>
      <c r="N73" s="226"/>
      <c r="O73" s="144" t="s">
        <v>215</v>
      </c>
      <c r="P73" s="138">
        <v>1</v>
      </c>
    </row>
    <row r="74" spans="1:16" ht="28.5" x14ac:dyDescent="0.25">
      <c r="A74" s="237" t="s">
        <v>331</v>
      </c>
      <c r="B74" s="163">
        <v>81017</v>
      </c>
      <c r="C74" s="136" t="s">
        <v>332</v>
      </c>
      <c r="D74" s="136" t="s">
        <v>284</v>
      </c>
      <c r="E74" s="138">
        <v>16</v>
      </c>
      <c r="F74" s="138">
        <v>1</v>
      </c>
      <c r="G74" s="234"/>
      <c r="H74" s="235"/>
      <c r="I74" s="240">
        <f>(8/G70)*H70</f>
        <v>1.118881118881119</v>
      </c>
      <c r="J74" s="241"/>
      <c r="K74" s="141">
        <v>43510</v>
      </c>
      <c r="L74" s="262"/>
      <c r="M74" s="263"/>
      <c r="N74" s="264"/>
      <c r="O74" s="144" t="s">
        <v>215</v>
      </c>
      <c r="P74" s="138">
        <v>1</v>
      </c>
    </row>
    <row r="75" spans="1:16" ht="85.5" x14ac:dyDescent="0.25">
      <c r="A75" s="237"/>
      <c r="B75" s="229" t="s">
        <v>28</v>
      </c>
      <c r="C75" s="239" t="s">
        <v>333</v>
      </c>
      <c r="D75" s="239" t="s">
        <v>281</v>
      </c>
      <c r="E75" s="138">
        <v>18</v>
      </c>
      <c r="F75" s="138">
        <v>1</v>
      </c>
      <c r="G75" s="234"/>
      <c r="H75" s="235"/>
      <c r="I75" s="244"/>
      <c r="J75" s="241"/>
      <c r="K75" s="141">
        <v>43629</v>
      </c>
      <c r="L75" s="247"/>
      <c r="M75" s="247"/>
      <c r="N75" s="226"/>
      <c r="O75" s="144" t="s">
        <v>215</v>
      </c>
      <c r="P75" s="138">
        <v>1</v>
      </c>
    </row>
    <row r="76" spans="1:16" ht="85.5" x14ac:dyDescent="0.25">
      <c r="A76" s="237" t="s">
        <v>334</v>
      </c>
      <c r="B76" s="229" t="s">
        <v>28</v>
      </c>
      <c r="C76" s="239" t="s">
        <v>335</v>
      </c>
      <c r="D76" s="239" t="s">
        <v>281</v>
      </c>
      <c r="E76" s="138">
        <v>18</v>
      </c>
      <c r="F76" s="138">
        <v>1</v>
      </c>
      <c r="G76" s="234"/>
      <c r="H76" s="235"/>
      <c r="I76" s="240">
        <f>(8/G70)*H70</f>
        <v>1.118881118881119</v>
      </c>
      <c r="J76" s="241"/>
      <c r="K76" s="141">
        <v>43628</v>
      </c>
      <c r="L76" s="247"/>
      <c r="M76" s="247"/>
      <c r="N76" s="226"/>
      <c r="O76" s="144" t="s">
        <v>215</v>
      </c>
      <c r="P76" s="138">
        <v>1</v>
      </c>
    </row>
    <row r="77" spans="1:16" ht="28.5" x14ac:dyDescent="0.25">
      <c r="A77" s="243"/>
      <c r="B77" s="163">
        <v>81011</v>
      </c>
      <c r="C77" s="136" t="s">
        <v>336</v>
      </c>
      <c r="D77" s="136" t="s">
        <v>284</v>
      </c>
      <c r="E77" s="138">
        <v>16</v>
      </c>
      <c r="F77" s="138">
        <v>1</v>
      </c>
      <c r="G77" s="234"/>
      <c r="H77" s="235"/>
      <c r="I77" s="244"/>
      <c r="J77" s="241"/>
      <c r="K77" s="141">
        <v>43510</v>
      </c>
      <c r="L77" s="257"/>
      <c r="M77" s="224"/>
      <c r="N77" s="242"/>
      <c r="O77" s="144" t="s">
        <v>215</v>
      </c>
      <c r="P77" s="138">
        <v>1</v>
      </c>
    </row>
    <row r="78" spans="1:16" ht="85.5" x14ac:dyDescent="0.25">
      <c r="A78" s="237" t="s">
        <v>337</v>
      </c>
      <c r="B78" s="229" t="s">
        <v>28</v>
      </c>
      <c r="C78" s="239" t="s">
        <v>338</v>
      </c>
      <c r="D78" s="239" t="s">
        <v>281</v>
      </c>
      <c r="E78" s="138">
        <v>18</v>
      </c>
      <c r="F78" s="138">
        <v>1</v>
      </c>
      <c r="G78" s="234"/>
      <c r="H78" s="235"/>
      <c r="I78" s="240">
        <f>(8/G70)*H70</f>
        <v>1.118881118881119</v>
      </c>
      <c r="J78" s="241"/>
      <c r="K78" s="141">
        <v>43637</v>
      </c>
      <c r="L78" s="224"/>
      <c r="M78" s="224"/>
      <c r="N78" s="226"/>
      <c r="O78" s="144" t="s">
        <v>215</v>
      </c>
      <c r="P78" s="138">
        <v>1</v>
      </c>
    </row>
    <row r="79" spans="1:16" ht="28.5" x14ac:dyDescent="0.25">
      <c r="A79" s="243"/>
      <c r="B79" s="163">
        <v>81023</v>
      </c>
      <c r="C79" s="136" t="s">
        <v>339</v>
      </c>
      <c r="D79" s="136" t="s">
        <v>284</v>
      </c>
      <c r="E79" s="138">
        <v>16</v>
      </c>
      <c r="F79" s="138">
        <v>1</v>
      </c>
      <c r="G79" s="157"/>
      <c r="H79" s="172"/>
      <c r="I79" s="244"/>
      <c r="J79" s="248"/>
      <c r="K79" s="141">
        <v>43511</v>
      </c>
      <c r="L79" s="224"/>
      <c r="M79" s="224"/>
      <c r="N79" s="226"/>
      <c r="O79" s="144" t="s">
        <v>215</v>
      </c>
      <c r="P79" s="138">
        <v>1</v>
      </c>
    </row>
    <row r="80" spans="1:16" ht="45" x14ac:dyDescent="0.25">
      <c r="A80" s="228" t="s">
        <v>340</v>
      </c>
      <c r="B80" s="163" t="s">
        <v>28</v>
      </c>
      <c r="C80" s="136" t="s">
        <v>341</v>
      </c>
      <c r="D80" s="249" t="s">
        <v>273</v>
      </c>
      <c r="E80" s="138">
        <v>6</v>
      </c>
      <c r="F80" s="138">
        <v>1</v>
      </c>
      <c r="G80" s="148">
        <v>5.72</v>
      </c>
      <c r="H80" s="165">
        <v>0.8</v>
      </c>
      <c r="I80" s="128" t="s">
        <v>28</v>
      </c>
      <c r="J80" s="182"/>
      <c r="K80" s="250">
        <v>43609</v>
      </c>
      <c r="L80" s="251"/>
      <c r="M80" s="251"/>
      <c r="N80" s="256"/>
      <c r="O80" s="134" t="s">
        <v>215</v>
      </c>
      <c r="P80" s="138"/>
    </row>
    <row r="81" spans="1:16" ht="57" x14ac:dyDescent="0.25">
      <c r="A81" s="227" t="s">
        <v>340</v>
      </c>
      <c r="B81" s="125" t="s">
        <v>28</v>
      </c>
      <c r="C81" s="136" t="s">
        <v>342</v>
      </c>
      <c r="D81" s="254" t="s">
        <v>278</v>
      </c>
      <c r="E81" s="171">
        <v>7</v>
      </c>
      <c r="F81" s="171">
        <v>1</v>
      </c>
      <c r="G81" s="234"/>
      <c r="H81" s="235"/>
      <c r="I81" s="128" t="e">
        <f>(8/G81)*H81</f>
        <v>#DIV/0!</v>
      </c>
      <c r="J81" s="128"/>
      <c r="K81" s="141">
        <v>43489</v>
      </c>
      <c r="L81" s="261"/>
      <c r="M81" s="261"/>
      <c r="N81" s="221"/>
      <c r="O81" s="134" t="s">
        <v>215</v>
      </c>
      <c r="P81" s="171">
        <v>1</v>
      </c>
    </row>
    <row r="82" spans="1:16" ht="28.5" x14ac:dyDescent="0.25">
      <c r="A82" s="237" t="s">
        <v>343</v>
      </c>
      <c r="B82" s="229" t="s">
        <v>28</v>
      </c>
      <c r="C82" s="239" t="s">
        <v>344</v>
      </c>
      <c r="D82" s="239" t="s">
        <v>284</v>
      </c>
      <c r="E82" s="138">
        <v>24</v>
      </c>
      <c r="F82" s="138">
        <v>1</v>
      </c>
      <c r="G82" s="234"/>
      <c r="H82" s="235"/>
      <c r="I82" s="240">
        <f>(8/G80)*H80</f>
        <v>1.118881118881119</v>
      </c>
      <c r="J82" s="252">
        <f>20/26.85</f>
        <v>0.74487895716945995</v>
      </c>
      <c r="K82" s="141">
        <v>43666</v>
      </c>
      <c r="L82" s="262"/>
      <c r="M82" s="263"/>
      <c r="N82" s="264"/>
      <c r="O82" s="144" t="s">
        <v>215</v>
      </c>
      <c r="P82" s="138">
        <v>1</v>
      </c>
    </row>
    <row r="83" spans="1:16" ht="85.5" x14ac:dyDescent="0.25">
      <c r="A83" s="237"/>
      <c r="B83" s="163" t="s">
        <v>28</v>
      </c>
      <c r="C83" s="136" t="s">
        <v>345</v>
      </c>
      <c r="D83" s="136" t="s">
        <v>281</v>
      </c>
      <c r="E83" s="138">
        <v>24</v>
      </c>
      <c r="F83" s="138">
        <v>1</v>
      </c>
      <c r="G83" s="234"/>
      <c r="H83" s="235"/>
      <c r="I83" s="244"/>
      <c r="J83" s="241"/>
      <c r="K83" s="141">
        <v>43516</v>
      </c>
      <c r="L83" s="265"/>
      <c r="M83" s="265"/>
      <c r="N83" s="265"/>
      <c r="O83" s="144" t="s">
        <v>215</v>
      </c>
      <c r="P83" s="138">
        <v>1</v>
      </c>
    </row>
    <row r="84" spans="1:16" ht="28.5" x14ac:dyDescent="0.25">
      <c r="A84" s="237" t="s">
        <v>346</v>
      </c>
      <c r="B84" s="163" t="s">
        <v>28</v>
      </c>
      <c r="C84" s="136" t="s">
        <v>347</v>
      </c>
      <c r="D84" s="136" t="s">
        <v>284</v>
      </c>
      <c r="E84" s="138">
        <v>24</v>
      </c>
      <c r="F84" s="138">
        <v>1</v>
      </c>
      <c r="G84" s="234"/>
      <c r="H84" s="235"/>
      <c r="I84" s="240">
        <f>(8/G80)*H80</f>
        <v>1.118881118881119</v>
      </c>
      <c r="J84" s="241"/>
      <c r="K84" s="141">
        <v>43666</v>
      </c>
      <c r="L84" s="262"/>
      <c r="M84" s="263"/>
      <c r="N84" s="264"/>
      <c r="O84" s="144" t="s">
        <v>215</v>
      </c>
      <c r="P84" s="138">
        <v>1</v>
      </c>
    </row>
    <row r="85" spans="1:16" ht="85.5" x14ac:dyDescent="0.25">
      <c r="A85" s="237"/>
      <c r="B85" s="229" t="s">
        <v>28</v>
      </c>
      <c r="C85" s="239" t="s">
        <v>348</v>
      </c>
      <c r="D85" s="239" t="s">
        <v>281</v>
      </c>
      <c r="E85" s="138">
        <v>24</v>
      </c>
      <c r="F85" s="138">
        <v>1</v>
      </c>
      <c r="G85" s="234"/>
      <c r="H85" s="235"/>
      <c r="I85" s="244"/>
      <c r="J85" s="241"/>
      <c r="K85" s="141">
        <v>43511</v>
      </c>
      <c r="L85" s="224"/>
      <c r="M85" s="224"/>
      <c r="N85" s="226"/>
      <c r="O85" s="144" t="s">
        <v>215</v>
      </c>
      <c r="P85" s="138">
        <v>1</v>
      </c>
    </row>
    <row r="86" spans="1:16" ht="85.5" x14ac:dyDescent="0.25">
      <c r="A86" s="237" t="s">
        <v>349</v>
      </c>
      <c r="B86" s="229" t="s">
        <v>28</v>
      </c>
      <c r="C86" s="239" t="s">
        <v>350</v>
      </c>
      <c r="D86" s="239" t="s">
        <v>281</v>
      </c>
      <c r="E86" s="138">
        <v>24</v>
      </c>
      <c r="F86" s="138">
        <v>1</v>
      </c>
      <c r="G86" s="234"/>
      <c r="H86" s="235"/>
      <c r="I86" s="240">
        <f>(8/G80)*H80</f>
        <v>1.118881118881119</v>
      </c>
      <c r="J86" s="241"/>
      <c r="K86" s="141">
        <v>43511</v>
      </c>
      <c r="L86" s="224"/>
      <c r="M86" s="224"/>
      <c r="N86" s="226"/>
      <c r="O86" s="144" t="s">
        <v>215</v>
      </c>
      <c r="P86" s="138">
        <v>1</v>
      </c>
    </row>
    <row r="87" spans="1:16" ht="28.5" x14ac:dyDescent="0.25">
      <c r="A87" s="243"/>
      <c r="B87" s="163" t="s">
        <v>28</v>
      </c>
      <c r="C87" s="136" t="s">
        <v>351</v>
      </c>
      <c r="D87" s="136" t="s">
        <v>284</v>
      </c>
      <c r="E87" s="138">
        <v>24</v>
      </c>
      <c r="F87" s="138">
        <v>1</v>
      </c>
      <c r="G87" s="234"/>
      <c r="H87" s="235"/>
      <c r="I87" s="244"/>
      <c r="J87" s="241"/>
      <c r="K87" s="141">
        <v>43666</v>
      </c>
      <c r="L87" s="262"/>
      <c r="M87" s="263"/>
      <c r="N87" s="264"/>
      <c r="O87" s="144" t="s">
        <v>215</v>
      </c>
      <c r="P87" s="138">
        <v>1</v>
      </c>
    </row>
    <row r="88" spans="1:16" ht="85.5" x14ac:dyDescent="0.25">
      <c r="A88" s="266" t="s">
        <v>352</v>
      </c>
      <c r="B88" s="229" t="s">
        <v>28</v>
      </c>
      <c r="C88" s="239" t="s">
        <v>353</v>
      </c>
      <c r="D88" s="239" t="s">
        <v>281</v>
      </c>
      <c r="E88" s="138">
        <v>24</v>
      </c>
      <c r="F88" s="138">
        <v>1</v>
      </c>
      <c r="G88" s="234"/>
      <c r="H88" s="235"/>
      <c r="I88" s="240">
        <f>(8/G80)*H80</f>
        <v>1.118881118881119</v>
      </c>
      <c r="J88" s="241"/>
      <c r="K88" s="141">
        <v>43511</v>
      </c>
      <c r="L88" s="247"/>
      <c r="M88" s="247"/>
      <c r="N88" s="242"/>
      <c r="O88" s="144" t="s">
        <v>215</v>
      </c>
      <c r="P88" s="138">
        <v>1</v>
      </c>
    </row>
    <row r="89" spans="1:16" ht="28.5" x14ac:dyDescent="0.25">
      <c r="A89" s="267"/>
      <c r="B89" s="163" t="s">
        <v>28</v>
      </c>
      <c r="C89" s="136" t="s">
        <v>354</v>
      </c>
      <c r="D89" s="136" t="s">
        <v>284</v>
      </c>
      <c r="E89" s="138">
        <v>24</v>
      </c>
      <c r="F89" s="138">
        <v>1</v>
      </c>
      <c r="G89" s="234"/>
      <c r="H89" s="235"/>
      <c r="I89" s="244"/>
      <c r="J89" s="248"/>
      <c r="K89" s="141">
        <v>43666</v>
      </c>
      <c r="L89" s="262"/>
      <c r="M89" s="263"/>
      <c r="N89" s="264"/>
      <c r="O89" s="144" t="s">
        <v>215</v>
      </c>
      <c r="P89" s="138">
        <v>1</v>
      </c>
    </row>
    <row r="90" spans="1:16" ht="45" x14ac:dyDescent="0.25">
      <c r="A90" s="228" t="s">
        <v>355</v>
      </c>
      <c r="B90" s="163" t="s">
        <v>28</v>
      </c>
      <c r="C90" s="136" t="s">
        <v>356</v>
      </c>
      <c r="D90" s="249" t="s">
        <v>273</v>
      </c>
      <c r="E90" s="138">
        <v>6</v>
      </c>
      <c r="F90" s="138">
        <v>1</v>
      </c>
      <c r="G90" s="148">
        <v>5.72</v>
      </c>
      <c r="H90" s="165">
        <v>0.8</v>
      </c>
      <c r="I90" s="128" t="s">
        <v>28</v>
      </c>
      <c r="J90" s="182" t="s">
        <v>28</v>
      </c>
      <c r="K90" s="250">
        <v>43629</v>
      </c>
      <c r="L90" s="251"/>
      <c r="M90" s="251"/>
      <c r="N90" s="256"/>
      <c r="O90" s="134" t="s">
        <v>215</v>
      </c>
      <c r="P90" s="138"/>
    </row>
    <row r="91" spans="1:16" ht="71.25" x14ac:dyDescent="0.25">
      <c r="A91" s="227" t="s">
        <v>355</v>
      </c>
      <c r="B91" s="125" t="s">
        <v>28</v>
      </c>
      <c r="C91" s="136" t="s">
        <v>357</v>
      </c>
      <c r="D91" s="254" t="s">
        <v>358</v>
      </c>
      <c r="E91" s="171">
        <v>7</v>
      </c>
      <c r="F91" s="171">
        <v>1</v>
      </c>
      <c r="G91" s="234"/>
      <c r="H91" s="235"/>
      <c r="I91" s="128" t="s">
        <v>28</v>
      </c>
      <c r="J91" s="128" t="s">
        <v>28</v>
      </c>
      <c r="K91" s="141">
        <v>43494</v>
      </c>
      <c r="L91" s="261"/>
      <c r="M91" s="261"/>
      <c r="N91" s="221"/>
      <c r="O91" s="134" t="s">
        <v>215</v>
      </c>
      <c r="P91" s="171">
        <v>1</v>
      </c>
    </row>
    <row r="92" spans="1:16" ht="28.5" x14ac:dyDescent="0.25">
      <c r="A92" s="237" t="s">
        <v>359</v>
      </c>
      <c r="B92" s="229" t="s">
        <v>28</v>
      </c>
      <c r="C92" s="239" t="s">
        <v>360</v>
      </c>
      <c r="D92" s="239" t="s">
        <v>284</v>
      </c>
      <c r="E92" s="138">
        <v>24</v>
      </c>
      <c r="F92" s="138">
        <v>1</v>
      </c>
      <c r="G92" s="234"/>
      <c r="H92" s="235"/>
      <c r="I92" s="240">
        <f>(8/G90)*H90</f>
        <v>1.118881118881119</v>
      </c>
      <c r="J92" s="252">
        <f>20/26.85</f>
        <v>0.74487895716945995</v>
      </c>
      <c r="K92" s="141">
        <v>43629</v>
      </c>
      <c r="L92" s="247"/>
      <c r="M92" s="247"/>
      <c r="N92" s="264"/>
      <c r="O92" s="144" t="s">
        <v>215</v>
      </c>
      <c r="P92" s="138">
        <v>1</v>
      </c>
    </row>
    <row r="93" spans="1:16" ht="85.5" x14ac:dyDescent="0.25">
      <c r="A93" s="237"/>
      <c r="B93" s="163" t="s">
        <v>28</v>
      </c>
      <c r="C93" s="136" t="s">
        <v>361</v>
      </c>
      <c r="D93" s="136" t="s">
        <v>281</v>
      </c>
      <c r="E93" s="138">
        <v>24</v>
      </c>
      <c r="F93" s="138">
        <v>1</v>
      </c>
      <c r="G93" s="234"/>
      <c r="H93" s="235"/>
      <c r="I93" s="244"/>
      <c r="J93" s="241"/>
      <c r="K93" s="141">
        <v>43545</v>
      </c>
      <c r="L93" s="265"/>
      <c r="M93" s="265"/>
      <c r="N93" s="265"/>
      <c r="O93" s="144" t="s">
        <v>215</v>
      </c>
      <c r="P93" s="138">
        <v>1</v>
      </c>
    </row>
    <row r="94" spans="1:16" ht="28.5" x14ac:dyDescent="0.25">
      <c r="A94" s="237" t="s">
        <v>362</v>
      </c>
      <c r="B94" s="163" t="s">
        <v>28</v>
      </c>
      <c r="C94" s="136" t="s">
        <v>363</v>
      </c>
      <c r="D94" s="136" t="s">
        <v>284</v>
      </c>
      <c r="E94" s="138">
        <v>24</v>
      </c>
      <c r="F94" s="138">
        <v>1</v>
      </c>
      <c r="G94" s="234"/>
      <c r="H94" s="235"/>
      <c r="I94" s="240">
        <f>(8/G90)*H90</f>
        <v>1.118881118881119</v>
      </c>
      <c r="J94" s="241"/>
      <c r="K94" s="141">
        <v>43629</v>
      </c>
      <c r="L94" s="247"/>
      <c r="M94" s="247"/>
      <c r="N94" s="264"/>
      <c r="O94" s="144" t="s">
        <v>215</v>
      </c>
      <c r="P94" s="138">
        <v>1</v>
      </c>
    </row>
    <row r="95" spans="1:16" ht="85.5" x14ac:dyDescent="0.25">
      <c r="A95" s="237"/>
      <c r="B95" s="229" t="s">
        <v>28</v>
      </c>
      <c r="C95" s="239" t="s">
        <v>364</v>
      </c>
      <c r="D95" s="239" t="s">
        <v>281</v>
      </c>
      <c r="E95" s="138">
        <v>24</v>
      </c>
      <c r="F95" s="138">
        <v>1</v>
      </c>
      <c r="G95" s="234"/>
      <c r="H95" s="235"/>
      <c r="I95" s="244"/>
      <c r="J95" s="241"/>
      <c r="K95" s="141">
        <v>43545</v>
      </c>
      <c r="L95" s="247"/>
      <c r="M95" s="247"/>
      <c r="N95" s="226"/>
      <c r="O95" s="144" t="s">
        <v>215</v>
      </c>
      <c r="P95" s="138">
        <v>1</v>
      </c>
    </row>
    <row r="96" spans="1:16" ht="85.5" x14ac:dyDescent="0.25">
      <c r="A96" s="237" t="s">
        <v>365</v>
      </c>
      <c r="B96" s="229" t="s">
        <v>28</v>
      </c>
      <c r="C96" s="239" t="s">
        <v>366</v>
      </c>
      <c r="D96" s="239" t="s">
        <v>281</v>
      </c>
      <c r="E96" s="138">
        <v>24</v>
      </c>
      <c r="F96" s="138">
        <v>1</v>
      </c>
      <c r="G96" s="234"/>
      <c r="H96" s="235"/>
      <c r="I96" s="240">
        <f>(8/G90)*H90</f>
        <v>1.118881118881119</v>
      </c>
      <c r="J96" s="241"/>
      <c r="K96" s="141">
        <v>43544</v>
      </c>
      <c r="L96" s="224"/>
      <c r="M96" s="224"/>
      <c r="N96" s="226"/>
      <c r="O96" s="144" t="s">
        <v>215</v>
      </c>
      <c r="P96" s="138">
        <v>1</v>
      </c>
    </row>
    <row r="97" spans="1:16" ht="28.5" x14ac:dyDescent="0.25">
      <c r="A97" s="237"/>
      <c r="B97" s="163" t="s">
        <v>28</v>
      </c>
      <c r="C97" s="136" t="s">
        <v>367</v>
      </c>
      <c r="D97" s="136" t="s">
        <v>284</v>
      </c>
      <c r="E97" s="138">
        <v>24</v>
      </c>
      <c r="F97" s="138">
        <v>1</v>
      </c>
      <c r="G97" s="234"/>
      <c r="H97" s="235"/>
      <c r="I97" s="244"/>
      <c r="J97" s="241"/>
      <c r="K97" s="141">
        <v>43629</v>
      </c>
      <c r="L97" s="247"/>
      <c r="M97" s="247"/>
      <c r="N97" s="264"/>
      <c r="O97" s="144" t="s">
        <v>215</v>
      </c>
      <c r="P97" s="138">
        <v>1</v>
      </c>
    </row>
    <row r="98" spans="1:16" ht="85.5" x14ac:dyDescent="0.25">
      <c r="A98" s="237" t="s">
        <v>368</v>
      </c>
      <c r="B98" s="229" t="s">
        <v>28</v>
      </c>
      <c r="C98" s="239" t="s">
        <v>369</v>
      </c>
      <c r="D98" s="239" t="s">
        <v>281</v>
      </c>
      <c r="E98" s="138">
        <v>24</v>
      </c>
      <c r="F98" s="138">
        <v>1</v>
      </c>
      <c r="G98" s="234"/>
      <c r="H98" s="235"/>
      <c r="I98" s="240">
        <f>(8/G90)*H90</f>
        <v>1.118881118881119</v>
      </c>
      <c r="J98" s="241"/>
      <c r="K98" s="141">
        <v>43564</v>
      </c>
      <c r="L98" s="265"/>
      <c r="M98" s="265"/>
      <c r="N98" s="242"/>
      <c r="O98" s="144" t="s">
        <v>215</v>
      </c>
      <c r="P98" s="138">
        <v>1</v>
      </c>
    </row>
    <row r="99" spans="1:16" ht="42.75" x14ac:dyDescent="0.25">
      <c r="A99" s="237"/>
      <c r="B99" s="163" t="s">
        <v>28</v>
      </c>
      <c r="C99" s="136" t="s">
        <v>370</v>
      </c>
      <c r="D99" s="136" t="s">
        <v>284</v>
      </c>
      <c r="E99" s="138">
        <v>24</v>
      </c>
      <c r="F99" s="138">
        <v>1</v>
      </c>
      <c r="G99" s="157"/>
      <c r="H99" s="235"/>
      <c r="I99" s="244"/>
      <c r="J99" s="248"/>
      <c r="K99" s="141">
        <v>43629</v>
      </c>
      <c r="L99" s="247"/>
      <c r="M99" s="247"/>
      <c r="N99" s="264"/>
      <c r="O99" s="144" t="s">
        <v>215</v>
      </c>
      <c r="P99" s="138">
        <v>1</v>
      </c>
    </row>
    <row r="100" spans="1:16" ht="57" x14ac:dyDescent="0.25">
      <c r="A100" s="227" t="s">
        <v>355</v>
      </c>
      <c r="B100" s="123" t="s">
        <v>28</v>
      </c>
      <c r="C100" s="136" t="s">
        <v>371</v>
      </c>
      <c r="D100" s="136" t="s">
        <v>278</v>
      </c>
      <c r="E100" s="171">
        <v>7</v>
      </c>
      <c r="F100" s="171">
        <v>1</v>
      </c>
      <c r="G100" s="268"/>
      <c r="H100" s="172"/>
      <c r="I100" s="128" t="s">
        <v>28</v>
      </c>
      <c r="J100" s="128"/>
      <c r="K100" s="177">
        <v>43502</v>
      </c>
      <c r="L100" s="269"/>
      <c r="M100" s="269"/>
      <c r="N100" s="143"/>
      <c r="O100" s="134"/>
      <c r="P100" s="171"/>
    </row>
    <row r="101" spans="1:16" ht="42.75" x14ac:dyDescent="0.25">
      <c r="A101" s="135" t="s">
        <v>372</v>
      </c>
      <c r="B101" s="163" t="s">
        <v>28</v>
      </c>
      <c r="C101" s="139" t="s">
        <v>373</v>
      </c>
      <c r="D101" s="136" t="s">
        <v>374</v>
      </c>
      <c r="E101" s="138">
        <v>4</v>
      </c>
      <c r="F101" s="138">
        <v>2</v>
      </c>
      <c r="G101" s="139">
        <v>0.11</v>
      </c>
      <c r="H101" s="140">
        <v>0.95</v>
      </c>
      <c r="I101" s="182">
        <f>(8/G101)*H101</f>
        <v>69.090909090909093</v>
      </c>
      <c r="J101" s="183">
        <f>20/I101</f>
        <v>0.28947368421052633</v>
      </c>
      <c r="K101" s="141">
        <v>43413</v>
      </c>
      <c r="L101" s="245"/>
      <c r="M101" s="245"/>
      <c r="N101" s="270"/>
      <c r="O101" s="144" t="s">
        <v>215</v>
      </c>
      <c r="P101" s="138">
        <v>2</v>
      </c>
    </row>
    <row r="102" spans="1:16" ht="45" x14ac:dyDescent="0.25">
      <c r="A102" s="271" t="s">
        <v>375</v>
      </c>
      <c r="B102" s="272" t="s">
        <v>28</v>
      </c>
      <c r="C102" s="273" t="s">
        <v>28</v>
      </c>
      <c r="D102" s="274" t="s">
        <v>273</v>
      </c>
      <c r="E102" s="273">
        <v>7</v>
      </c>
      <c r="F102" s="273">
        <v>1</v>
      </c>
      <c r="G102" s="275">
        <v>5.72</v>
      </c>
      <c r="H102" s="276">
        <v>0.8</v>
      </c>
      <c r="I102" s="150">
        <f>(8/G102)*H102</f>
        <v>1.118881118881119</v>
      </c>
      <c r="J102" s="182" t="s">
        <v>28</v>
      </c>
      <c r="K102" s="250">
        <v>43456</v>
      </c>
      <c r="L102" s="277"/>
      <c r="M102" s="277"/>
      <c r="N102" s="277"/>
      <c r="O102" s="278"/>
      <c r="P102" s="273">
        <v>1</v>
      </c>
    </row>
    <row r="103" spans="1:16" ht="28.5" x14ac:dyDescent="0.25">
      <c r="A103" s="279" t="s">
        <v>375</v>
      </c>
      <c r="B103" s="272" t="s">
        <v>28</v>
      </c>
      <c r="C103" s="273" t="s">
        <v>376</v>
      </c>
      <c r="D103" s="136" t="s">
        <v>284</v>
      </c>
      <c r="E103" s="138">
        <v>16</v>
      </c>
      <c r="F103" s="273">
        <v>1</v>
      </c>
      <c r="G103" s="280"/>
      <c r="H103" s="281"/>
      <c r="I103" s="282"/>
      <c r="J103" s="182" t="s">
        <v>28</v>
      </c>
      <c r="K103" s="250">
        <v>43456</v>
      </c>
      <c r="L103" s="277"/>
      <c r="M103" s="277"/>
      <c r="N103" s="277"/>
      <c r="O103" s="278"/>
      <c r="P103" s="273">
        <v>1</v>
      </c>
    </row>
    <row r="104" spans="1:16" ht="85.5" x14ac:dyDescent="0.25">
      <c r="A104" s="283"/>
      <c r="B104" s="272" t="s">
        <v>28</v>
      </c>
      <c r="C104" s="273" t="s">
        <v>377</v>
      </c>
      <c r="D104" s="239" t="s">
        <v>281</v>
      </c>
      <c r="E104" s="138">
        <v>18</v>
      </c>
      <c r="F104" s="273">
        <v>1</v>
      </c>
      <c r="G104" s="284"/>
      <c r="H104" s="285"/>
      <c r="I104" s="159"/>
      <c r="J104" s="182" t="s">
        <v>28</v>
      </c>
      <c r="K104" s="141">
        <v>43665</v>
      </c>
      <c r="L104" s="286"/>
      <c r="M104" s="286"/>
      <c r="N104" s="287"/>
      <c r="O104" s="278"/>
      <c r="P104" s="273">
        <v>1</v>
      </c>
    </row>
    <row r="105" spans="1:16" ht="42.75" x14ac:dyDescent="0.25">
      <c r="A105" s="288" t="s">
        <v>378</v>
      </c>
      <c r="B105" s="163" t="s">
        <v>28</v>
      </c>
      <c r="C105" s="139" t="s">
        <v>373</v>
      </c>
      <c r="D105" s="136" t="s">
        <v>374</v>
      </c>
      <c r="E105" s="138">
        <v>4</v>
      </c>
      <c r="F105" s="138">
        <v>2</v>
      </c>
      <c r="G105" s="139">
        <v>0.11</v>
      </c>
      <c r="H105" s="140">
        <v>0.95</v>
      </c>
      <c r="I105" s="182">
        <f>(8/G105)*H105</f>
        <v>69.090909090909093</v>
      </c>
      <c r="J105" s="183">
        <f>20/I105</f>
        <v>0.28947368421052633</v>
      </c>
      <c r="K105" s="141">
        <v>43413</v>
      </c>
      <c r="L105" s="152"/>
      <c r="M105" s="289"/>
      <c r="N105" s="290"/>
      <c r="O105" s="134" t="s">
        <v>215</v>
      </c>
      <c r="P105" s="171">
        <v>2</v>
      </c>
    </row>
    <row r="106" spans="1:16" ht="71.25" x14ac:dyDescent="0.25">
      <c r="A106" s="145" t="s">
        <v>379</v>
      </c>
      <c r="B106" s="163">
        <v>90604</v>
      </c>
      <c r="C106" s="139">
        <v>12326187</v>
      </c>
      <c r="D106" s="136" t="s">
        <v>222</v>
      </c>
      <c r="E106" s="171">
        <v>6</v>
      </c>
      <c r="F106" s="171">
        <v>2</v>
      </c>
      <c r="G106" s="148">
        <v>1.58</v>
      </c>
      <c r="H106" s="165">
        <v>0.95</v>
      </c>
      <c r="I106" s="150">
        <f>(8/G106)*H106</f>
        <v>4.81012658227848</v>
      </c>
      <c r="J106" s="291">
        <f>5/I106</f>
        <v>1.0394736842105265</v>
      </c>
      <c r="K106" s="141">
        <v>43475</v>
      </c>
      <c r="L106" s="152"/>
      <c r="M106" s="152"/>
      <c r="N106" s="290"/>
      <c r="O106" s="134" t="s">
        <v>215</v>
      </c>
      <c r="P106" s="171">
        <v>2</v>
      </c>
    </row>
    <row r="107" spans="1:16" ht="76.5" x14ac:dyDescent="0.25">
      <c r="A107" s="155"/>
      <c r="B107" s="125" t="s">
        <v>380</v>
      </c>
      <c r="C107" s="190" t="s">
        <v>380</v>
      </c>
      <c r="D107" s="125" t="s">
        <v>381</v>
      </c>
      <c r="E107" s="292">
        <v>1</v>
      </c>
      <c r="F107" s="292">
        <v>3</v>
      </c>
      <c r="G107" s="157"/>
      <c r="H107" s="172"/>
      <c r="I107" s="159"/>
      <c r="J107" s="293"/>
      <c r="K107" s="177">
        <v>43426</v>
      </c>
      <c r="L107" s="294" t="s">
        <v>382</v>
      </c>
      <c r="M107" s="132" t="s">
        <v>383</v>
      </c>
      <c r="N107" s="295" t="s">
        <v>28</v>
      </c>
      <c r="O107" s="134" t="s">
        <v>215</v>
      </c>
      <c r="P107" s="292">
        <v>3</v>
      </c>
    </row>
    <row r="108" spans="1:16" ht="71.25" x14ac:dyDescent="0.25">
      <c r="A108" s="145" t="s">
        <v>384</v>
      </c>
      <c r="B108" s="163">
        <v>90018</v>
      </c>
      <c r="C108" s="139">
        <v>12303279</v>
      </c>
      <c r="D108" s="136" t="s">
        <v>222</v>
      </c>
      <c r="E108" s="171">
        <v>6</v>
      </c>
      <c r="F108" s="171">
        <v>2</v>
      </c>
      <c r="G108" s="148">
        <v>0.83</v>
      </c>
      <c r="H108" s="165">
        <v>0.95</v>
      </c>
      <c r="I108" s="150">
        <f>(8/G108)*H108</f>
        <v>9.1566265060240966</v>
      </c>
      <c r="J108" s="151">
        <f>5/I108</f>
        <v>0.54605263157894735</v>
      </c>
      <c r="K108" s="141"/>
      <c r="L108" s="153"/>
      <c r="M108" s="296"/>
      <c r="N108" s="133"/>
      <c r="O108" s="134" t="s">
        <v>215</v>
      </c>
      <c r="P108" s="171">
        <v>2</v>
      </c>
    </row>
    <row r="109" spans="1:16" ht="42.75" x14ac:dyDescent="0.25">
      <c r="A109" s="155"/>
      <c r="B109" s="125" t="s">
        <v>385</v>
      </c>
      <c r="C109" s="190" t="s">
        <v>385</v>
      </c>
      <c r="D109" s="125" t="s">
        <v>386</v>
      </c>
      <c r="E109" s="171">
        <v>1</v>
      </c>
      <c r="F109" s="171">
        <v>3</v>
      </c>
      <c r="G109" s="157"/>
      <c r="H109" s="172"/>
      <c r="I109" s="159"/>
      <c r="J109" s="260"/>
      <c r="K109" s="177">
        <v>43426</v>
      </c>
      <c r="L109" s="297"/>
      <c r="M109" s="152"/>
      <c r="N109" s="298"/>
      <c r="O109" s="134" t="s">
        <v>215</v>
      </c>
      <c r="P109" s="171">
        <v>3</v>
      </c>
    </row>
    <row r="110" spans="1:16" ht="28.5" x14ac:dyDescent="0.25">
      <c r="A110" s="181" t="s">
        <v>232</v>
      </c>
      <c r="B110" s="136" t="s">
        <v>28</v>
      </c>
      <c r="C110" s="137" t="s">
        <v>387</v>
      </c>
      <c r="D110" s="136" t="s">
        <v>388</v>
      </c>
      <c r="E110" s="138"/>
      <c r="F110" s="138"/>
      <c r="G110" s="139"/>
      <c r="H110" s="140"/>
      <c r="I110" s="182"/>
      <c r="J110" s="183"/>
      <c r="K110" s="299">
        <v>43692</v>
      </c>
      <c r="L110" s="185"/>
      <c r="M110" s="186"/>
      <c r="N110" s="187"/>
      <c r="O110" s="134" t="s">
        <v>215</v>
      </c>
      <c r="P110" s="188" t="s">
        <v>28</v>
      </c>
    </row>
    <row r="111" spans="1:16" ht="42.75" x14ac:dyDescent="0.25">
      <c r="A111" s="230" t="s">
        <v>389</v>
      </c>
      <c r="B111" s="136">
        <v>98206</v>
      </c>
      <c r="C111" s="137">
        <v>6069766</v>
      </c>
      <c r="D111" s="136" t="s">
        <v>374</v>
      </c>
      <c r="E111" s="138">
        <v>4</v>
      </c>
      <c r="F111" s="138">
        <v>2</v>
      </c>
      <c r="G111" s="139">
        <v>0.11</v>
      </c>
      <c r="H111" s="140">
        <v>0.98</v>
      </c>
      <c r="I111" s="128">
        <f>(8/G111)*H111</f>
        <v>71.27272727272728</v>
      </c>
      <c r="J111" s="183">
        <f>18/I111</f>
        <v>0.25255102040816324</v>
      </c>
      <c r="K111" s="141">
        <v>43438</v>
      </c>
      <c r="L111" s="255"/>
      <c r="M111" s="255"/>
      <c r="N111" s="256"/>
      <c r="O111" s="144" t="s">
        <v>215</v>
      </c>
      <c r="P111" s="138">
        <v>2</v>
      </c>
    </row>
    <row r="112" spans="1:16" ht="306" x14ac:dyDescent="0.25">
      <c r="A112" s="237" t="s">
        <v>390</v>
      </c>
      <c r="B112" s="136">
        <v>90606</v>
      </c>
      <c r="C112" s="137">
        <v>12326300</v>
      </c>
      <c r="D112" s="239" t="s">
        <v>222</v>
      </c>
      <c r="E112" s="138">
        <v>8</v>
      </c>
      <c r="F112" s="138">
        <v>2</v>
      </c>
      <c r="G112" s="300">
        <v>3</v>
      </c>
      <c r="H112" s="301">
        <v>0.8</v>
      </c>
      <c r="I112" s="240">
        <f>(8/G112)*H112</f>
        <v>2.1333333333333333</v>
      </c>
      <c r="J112" s="252">
        <f>18/17.04</f>
        <v>1.0563380281690142</v>
      </c>
      <c r="K112" s="141">
        <v>43502</v>
      </c>
      <c r="L112" s="302" t="s">
        <v>391</v>
      </c>
      <c r="M112" s="302" t="s">
        <v>392</v>
      </c>
      <c r="N112" s="303" t="s">
        <v>28</v>
      </c>
      <c r="O112" s="144" t="s">
        <v>215</v>
      </c>
      <c r="P112" s="138">
        <v>2</v>
      </c>
    </row>
    <row r="113" spans="1:16" ht="57" x14ac:dyDescent="0.25">
      <c r="A113" s="237"/>
      <c r="B113" s="136" t="s">
        <v>393</v>
      </c>
      <c r="C113" s="137" t="s">
        <v>394</v>
      </c>
      <c r="D113" s="136" t="s">
        <v>395</v>
      </c>
      <c r="E113" s="138">
        <v>8</v>
      </c>
      <c r="F113" s="138">
        <v>2</v>
      </c>
      <c r="G113" s="304"/>
      <c r="H113" s="305"/>
      <c r="I113" s="306"/>
      <c r="J113" s="241"/>
      <c r="K113" s="141">
        <v>43470</v>
      </c>
      <c r="L113" s="245"/>
      <c r="M113" s="307"/>
      <c r="N113" s="308"/>
      <c r="O113" s="144" t="s">
        <v>215</v>
      </c>
      <c r="P113" s="138">
        <v>3</v>
      </c>
    </row>
    <row r="114" spans="1:16" ht="57" x14ac:dyDescent="0.25">
      <c r="A114" s="237"/>
      <c r="B114" s="136">
        <v>84010</v>
      </c>
      <c r="C114" s="137" t="s">
        <v>396</v>
      </c>
      <c r="D114" s="136" t="s">
        <v>397</v>
      </c>
      <c r="E114" s="138">
        <v>8</v>
      </c>
      <c r="F114" s="138">
        <v>2</v>
      </c>
      <c r="G114" s="309"/>
      <c r="H114" s="310"/>
      <c r="I114" s="244"/>
      <c r="J114" s="248"/>
      <c r="K114" s="141">
        <v>43526</v>
      </c>
      <c r="L114" s="247"/>
      <c r="M114" s="247"/>
      <c r="N114" s="226"/>
      <c r="O114" s="144" t="s">
        <v>215</v>
      </c>
      <c r="P114" s="138">
        <v>3</v>
      </c>
    </row>
    <row r="115" spans="1:16" ht="71.25" x14ac:dyDescent="0.25">
      <c r="A115" s="237" t="s">
        <v>398</v>
      </c>
      <c r="B115" s="136">
        <v>90605</v>
      </c>
      <c r="C115" s="137">
        <v>12324733</v>
      </c>
      <c r="D115" s="239" t="s">
        <v>222</v>
      </c>
      <c r="E115" s="138">
        <v>8</v>
      </c>
      <c r="F115" s="138">
        <v>2</v>
      </c>
      <c r="G115" s="300">
        <v>3</v>
      </c>
      <c r="H115" s="301">
        <v>0.8</v>
      </c>
      <c r="I115" s="240">
        <f>(8/G115)*H115</f>
        <v>2.1333333333333333</v>
      </c>
      <c r="J115" s="252">
        <f>18/17.04</f>
        <v>1.0563380281690142</v>
      </c>
      <c r="K115" s="141">
        <v>43475</v>
      </c>
      <c r="L115" s="255"/>
      <c r="M115" s="255"/>
      <c r="N115" s="256"/>
      <c r="O115" s="144" t="s">
        <v>215</v>
      </c>
      <c r="P115" s="138">
        <v>2</v>
      </c>
    </row>
    <row r="116" spans="1:16" ht="57" x14ac:dyDescent="0.25">
      <c r="A116" s="237"/>
      <c r="B116" s="136" t="s">
        <v>399</v>
      </c>
      <c r="C116" s="137" t="s">
        <v>399</v>
      </c>
      <c r="D116" s="136" t="s">
        <v>395</v>
      </c>
      <c r="E116" s="138">
        <v>8</v>
      </c>
      <c r="F116" s="138">
        <v>2</v>
      </c>
      <c r="G116" s="304"/>
      <c r="H116" s="305"/>
      <c r="I116" s="306"/>
      <c r="J116" s="241"/>
      <c r="K116" s="141">
        <v>43470</v>
      </c>
      <c r="L116" s="224"/>
      <c r="M116" s="224"/>
      <c r="N116" s="226"/>
      <c r="O116" s="144" t="s">
        <v>215</v>
      </c>
      <c r="P116" s="138">
        <v>3</v>
      </c>
    </row>
    <row r="117" spans="1:16" ht="57" x14ac:dyDescent="0.25">
      <c r="A117" s="237"/>
      <c r="B117" s="136">
        <v>84007</v>
      </c>
      <c r="C117" s="137" t="s">
        <v>400</v>
      </c>
      <c r="D117" s="136" t="s">
        <v>397</v>
      </c>
      <c r="E117" s="138">
        <v>8</v>
      </c>
      <c r="F117" s="138">
        <v>2</v>
      </c>
      <c r="G117" s="309"/>
      <c r="H117" s="310"/>
      <c r="I117" s="244"/>
      <c r="J117" s="248"/>
      <c r="K117" s="141">
        <v>43589</v>
      </c>
      <c r="L117" s="224"/>
      <c r="M117" s="224"/>
      <c r="N117" s="226"/>
      <c r="O117" s="144" t="s">
        <v>215</v>
      </c>
      <c r="P117" s="138">
        <v>3</v>
      </c>
    </row>
    <row r="118" spans="1:16" ht="409.5" x14ac:dyDescent="0.25">
      <c r="A118" s="237" t="s">
        <v>401</v>
      </c>
      <c r="B118" s="311">
        <v>90608</v>
      </c>
      <c r="C118" s="312">
        <v>12326184</v>
      </c>
      <c r="D118" s="313" t="s">
        <v>222</v>
      </c>
      <c r="E118" s="138">
        <v>8</v>
      </c>
      <c r="F118" s="138">
        <v>2</v>
      </c>
      <c r="G118" s="300">
        <v>3</v>
      </c>
      <c r="H118" s="301">
        <v>0.8</v>
      </c>
      <c r="I118" s="240">
        <f>(8/G118)*H118</f>
        <v>2.1333333333333333</v>
      </c>
      <c r="J118" s="252">
        <f>18/17.04</f>
        <v>1.0563380281690142</v>
      </c>
      <c r="K118" s="141" t="s">
        <v>402</v>
      </c>
      <c r="L118" s="314" t="s">
        <v>403</v>
      </c>
      <c r="M118" s="314" t="s">
        <v>404</v>
      </c>
      <c r="N118" s="303" t="s">
        <v>28</v>
      </c>
      <c r="O118" s="144" t="s">
        <v>260</v>
      </c>
      <c r="P118" s="138">
        <v>2</v>
      </c>
    </row>
    <row r="119" spans="1:16" ht="57" x14ac:dyDescent="0.25">
      <c r="A119" s="237"/>
      <c r="B119" s="136" t="s">
        <v>405</v>
      </c>
      <c r="C119" s="137" t="s">
        <v>405</v>
      </c>
      <c r="D119" s="136" t="s">
        <v>395</v>
      </c>
      <c r="E119" s="138">
        <v>8</v>
      </c>
      <c r="F119" s="138">
        <v>2</v>
      </c>
      <c r="G119" s="304"/>
      <c r="H119" s="305"/>
      <c r="I119" s="306"/>
      <c r="J119" s="241"/>
      <c r="K119" s="141">
        <v>43470</v>
      </c>
      <c r="L119" s="224"/>
      <c r="M119" s="224"/>
      <c r="N119" s="226"/>
      <c r="O119" s="144" t="s">
        <v>215</v>
      </c>
      <c r="P119" s="138">
        <v>3</v>
      </c>
    </row>
    <row r="120" spans="1:16" ht="57" x14ac:dyDescent="0.25">
      <c r="A120" s="237"/>
      <c r="B120" s="136">
        <v>84011</v>
      </c>
      <c r="C120" s="137" t="s">
        <v>406</v>
      </c>
      <c r="D120" s="136" t="s">
        <v>397</v>
      </c>
      <c r="E120" s="138">
        <v>8</v>
      </c>
      <c r="F120" s="138">
        <v>2</v>
      </c>
      <c r="G120" s="309"/>
      <c r="H120" s="310"/>
      <c r="I120" s="244"/>
      <c r="J120" s="248"/>
      <c r="K120" s="141">
        <v>43588</v>
      </c>
      <c r="L120" s="224"/>
      <c r="M120" s="224"/>
      <c r="N120" s="226"/>
      <c r="O120" s="144" t="s">
        <v>215</v>
      </c>
      <c r="P120" s="138">
        <v>3</v>
      </c>
    </row>
    <row r="121" spans="1:16" ht="71.25" x14ac:dyDescent="0.25">
      <c r="A121" s="237" t="s">
        <v>407</v>
      </c>
      <c r="B121" s="136" t="s">
        <v>28</v>
      </c>
      <c r="C121" s="137">
        <v>12336741</v>
      </c>
      <c r="D121" s="239" t="s">
        <v>222</v>
      </c>
      <c r="E121" s="138">
        <v>8</v>
      </c>
      <c r="F121" s="138">
        <v>2</v>
      </c>
      <c r="G121" s="300">
        <v>3</v>
      </c>
      <c r="H121" s="301">
        <v>0.8</v>
      </c>
      <c r="I121" s="240">
        <f>(8/G121)*H121</f>
        <v>2.1333333333333333</v>
      </c>
      <c r="J121" s="252">
        <f>18/17.04</f>
        <v>1.0563380281690142</v>
      </c>
      <c r="K121" s="141">
        <v>43419</v>
      </c>
      <c r="L121" s="315"/>
      <c r="M121" s="316"/>
      <c r="N121" s="256"/>
      <c r="O121" s="144" t="s">
        <v>215</v>
      </c>
      <c r="P121" s="138">
        <v>2</v>
      </c>
    </row>
    <row r="122" spans="1:16" ht="57" x14ac:dyDescent="0.25">
      <c r="A122" s="237"/>
      <c r="B122" s="136" t="s">
        <v>408</v>
      </c>
      <c r="C122" s="137" t="s">
        <v>408</v>
      </c>
      <c r="D122" s="136" t="s">
        <v>395</v>
      </c>
      <c r="E122" s="138">
        <v>8</v>
      </c>
      <c r="F122" s="138">
        <v>2</v>
      </c>
      <c r="G122" s="304"/>
      <c r="H122" s="305"/>
      <c r="I122" s="306"/>
      <c r="J122" s="241"/>
      <c r="K122" s="141">
        <v>43470</v>
      </c>
      <c r="L122" s="224"/>
      <c r="M122" s="224"/>
      <c r="N122" s="226"/>
      <c r="O122" s="144" t="s">
        <v>215</v>
      </c>
      <c r="P122" s="138">
        <v>3</v>
      </c>
    </row>
    <row r="123" spans="1:16" ht="57" x14ac:dyDescent="0.25">
      <c r="A123" s="237"/>
      <c r="B123" s="136">
        <v>84008</v>
      </c>
      <c r="C123" s="137" t="s">
        <v>409</v>
      </c>
      <c r="D123" s="136" t="s">
        <v>397</v>
      </c>
      <c r="E123" s="138">
        <v>8</v>
      </c>
      <c r="F123" s="138">
        <v>2</v>
      </c>
      <c r="G123" s="309"/>
      <c r="H123" s="310"/>
      <c r="I123" s="244"/>
      <c r="J123" s="248"/>
      <c r="K123" s="141">
        <v>43575</v>
      </c>
      <c r="L123" s="224"/>
      <c r="M123" s="224"/>
      <c r="N123" s="226"/>
      <c r="O123" s="144" t="s">
        <v>215</v>
      </c>
      <c r="P123" s="138">
        <v>3</v>
      </c>
    </row>
    <row r="124" spans="1:16" ht="71.25" x14ac:dyDescent="0.25">
      <c r="A124" s="237" t="s">
        <v>410</v>
      </c>
      <c r="B124" s="136">
        <v>90603</v>
      </c>
      <c r="C124" s="137">
        <v>12326180</v>
      </c>
      <c r="D124" s="239" t="s">
        <v>222</v>
      </c>
      <c r="E124" s="138">
        <v>8</v>
      </c>
      <c r="F124" s="138">
        <v>2</v>
      </c>
      <c r="G124" s="300">
        <v>3</v>
      </c>
      <c r="H124" s="301">
        <v>0.8</v>
      </c>
      <c r="I124" s="240">
        <f>(8/G124)*H124</f>
        <v>2.1333333333333333</v>
      </c>
      <c r="J124" s="252">
        <f>18/17.04</f>
        <v>1.0563380281690142</v>
      </c>
      <c r="K124" s="141">
        <v>43475</v>
      </c>
      <c r="L124" s="255"/>
      <c r="M124" s="255"/>
      <c r="N124" s="317"/>
      <c r="O124" s="144" t="s">
        <v>215</v>
      </c>
      <c r="P124" s="138">
        <v>2</v>
      </c>
    </row>
    <row r="125" spans="1:16" ht="57" x14ac:dyDescent="0.25">
      <c r="A125" s="237"/>
      <c r="B125" s="136" t="s">
        <v>411</v>
      </c>
      <c r="C125" s="137" t="s">
        <v>411</v>
      </c>
      <c r="D125" s="136" t="s">
        <v>395</v>
      </c>
      <c r="E125" s="138">
        <v>8</v>
      </c>
      <c r="F125" s="138">
        <v>2</v>
      </c>
      <c r="G125" s="304"/>
      <c r="H125" s="305"/>
      <c r="I125" s="306"/>
      <c r="J125" s="241"/>
      <c r="K125" s="141">
        <v>43470</v>
      </c>
      <c r="L125" s="224"/>
      <c r="M125" s="224"/>
      <c r="N125" s="226"/>
      <c r="O125" s="144" t="s">
        <v>215</v>
      </c>
      <c r="P125" s="138">
        <v>3</v>
      </c>
    </row>
    <row r="126" spans="1:16" ht="57" x14ac:dyDescent="0.25">
      <c r="A126" s="237"/>
      <c r="B126" s="136">
        <v>84009</v>
      </c>
      <c r="C126" s="137" t="s">
        <v>412</v>
      </c>
      <c r="D126" s="136" t="s">
        <v>397</v>
      </c>
      <c r="E126" s="138">
        <v>8</v>
      </c>
      <c r="F126" s="138">
        <v>2</v>
      </c>
      <c r="G126" s="309"/>
      <c r="H126" s="310"/>
      <c r="I126" s="244"/>
      <c r="J126" s="248"/>
      <c r="K126" s="141">
        <v>43576</v>
      </c>
      <c r="L126" s="224"/>
      <c r="M126" s="224"/>
      <c r="N126" s="242"/>
      <c r="O126" s="144" t="s">
        <v>215</v>
      </c>
      <c r="P126" s="138">
        <v>3</v>
      </c>
    </row>
    <row r="127" spans="1:16" ht="71.25" x14ac:dyDescent="0.25">
      <c r="A127" s="237" t="s">
        <v>413</v>
      </c>
      <c r="B127" s="136">
        <v>90600</v>
      </c>
      <c r="C127" s="137">
        <v>12326190</v>
      </c>
      <c r="D127" s="239" t="s">
        <v>222</v>
      </c>
      <c r="E127" s="138">
        <v>8</v>
      </c>
      <c r="F127" s="138">
        <v>2</v>
      </c>
      <c r="G127" s="300">
        <v>3</v>
      </c>
      <c r="H127" s="301">
        <v>0.8</v>
      </c>
      <c r="I127" s="240">
        <f>(8/G127)*H127</f>
        <v>2.1333333333333333</v>
      </c>
      <c r="J127" s="252">
        <f>18/17.04</f>
        <v>1.0563380281690142</v>
      </c>
      <c r="K127" s="141">
        <v>43475</v>
      </c>
      <c r="L127" s="255"/>
      <c r="M127" s="255"/>
      <c r="N127" s="317"/>
      <c r="O127" s="144" t="s">
        <v>215</v>
      </c>
      <c r="P127" s="138">
        <v>2</v>
      </c>
    </row>
    <row r="128" spans="1:16" ht="57" x14ac:dyDescent="0.25">
      <c r="A128" s="237"/>
      <c r="B128" s="136" t="s">
        <v>414</v>
      </c>
      <c r="C128" s="137" t="s">
        <v>414</v>
      </c>
      <c r="D128" s="136" t="s">
        <v>395</v>
      </c>
      <c r="E128" s="138">
        <v>8</v>
      </c>
      <c r="F128" s="138">
        <v>2</v>
      </c>
      <c r="G128" s="304"/>
      <c r="H128" s="305"/>
      <c r="I128" s="306"/>
      <c r="J128" s="241"/>
      <c r="K128" s="141">
        <v>43470</v>
      </c>
      <c r="L128" s="224"/>
      <c r="M128" s="224"/>
      <c r="N128" s="226"/>
      <c r="O128" s="144" t="s">
        <v>215</v>
      </c>
      <c r="P128" s="138">
        <v>3</v>
      </c>
    </row>
    <row r="129" spans="1:16" ht="57" x14ac:dyDescent="0.25">
      <c r="A129" s="237"/>
      <c r="B129" s="136">
        <v>84006</v>
      </c>
      <c r="C129" s="137" t="s">
        <v>415</v>
      </c>
      <c r="D129" s="136" t="s">
        <v>397</v>
      </c>
      <c r="E129" s="138">
        <v>8</v>
      </c>
      <c r="F129" s="138">
        <v>2</v>
      </c>
      <c r="G129" s="309"/>
      <c r="H129" s="310"/>
      <c r="I129" s="244"/>
      <c r="J129" s="248"/>
      <c r="K129" s="141">
        <v>43589</v>
      </c>
      <c r="L129" s="224"/>
      <c r="M129" s="224"/>
      <c r="N129" s="226"/>
      <c r="O129" s="144" t="s">
        <v>215</v>
      </c>
      <c r="P129" s="138">
        <v>3</v>
      </c>
    </row>
    <row r="130" spans="1:16" ht="306" x14ac:dyDescent="0.25">
      <c r="A130" s="237" t="s">
        <v>416</v>
      </c>
      <c r="B130" s="136">
        <v>90607</v>
      </c>
      <c r="C130" s="137">
        <v>12326279</v>
      </c>
      <c r="D130" s="239" t="s">
        <v>222</v>
      </c>
      <c r="E130" s="138">
        <v>8</v>
      </c>
      <c r="F130" s="138">
        <v>2</v>
      </c>
      <c r="G130" s="300">
        <v>3</v>
      </c>
      <c r="H130" s="301">
        <v>0.8</v>
      </c>
      <c r="I130" s="240">
        <f>(8/G130)*H130</f>
        <v>2.1333333333333333</v>
      </c>
      <c r="J130" s="252">
        <f>18/17.04</f>
        <v>1.0563380281690142</v>
      </c>
      <c r="K130" s="141">
        <v>43502</v>
      </c>
      <c r="L130" s="318" t="s">
        <v>417</v>
      </c>
      <c r="M130" s="302" t="s">
        <v>392</v>
      </c>
      <c r="N130" s="317"/>
      <c r="O130" s="144" t="s">
        <v>215</v>
      </c>
      <c r="P130" s="138">
        <v>2</v>
      </c>
    </row>
    <row r="131" spans="1:16" ht="57" x14ac:dyDescent="0.25">
      <c r="A131" s="237"/>
      <c r="B131" s="136" t="s">
        <v>418</v>
      </c>
      <c r="C131" s="137" t="s">
        <v>418</v>
      </c>
      <c r="D131" s="136" t="s">
        <v>395</v>
      </c>
      <c r="E131" s="138">
        <v>8</v>
      </c>
      <c r="F131" s="138">
        <v>2</v>
      </c>
      <c r="G131" s="304"/>
      <c r="H131" s="305"/>
      <c r="I131" s="306"/>
      <c r="J131" s="241"/>
      <c r="K131" s="141">
        <v>43470</v>
      </c>
      <c r="L131" s="224"/>
      <c r="M131" s="224"/>
      <c r="N131" s="226"/>
      <c r="O131" s="144" t="s">
        <v>215</v>
      </c>
      <c r="P131" s="138">
        <v>3</v>
      </c>
    </row>
    <row r="132" spans="1:16" ht="57" x14ac:dyDescent="0.25">
      <c r="A132" s="237"/>
      <c r="B132" s="136">
        <v>84005</v>
      </c>
      <c r="C132" s="137" t="s">
        <v>419</v>
      </c>
      <c r="D132" s="136" t="s">
        <v>397</v>
      </c>
      <c r="E132" s="138">
        <v>8</v>
      </c>
      <c r="F132" s="138">
        <v>2</v>
      </c>
      <c r="G132" s="309"/>
      <c r="H132" s="310"/>
      <c r="I132" s="244"/>
      <c r="J132" s="248"/>
      <c r="K132" s="141">
        <v>43576</v>
      </c>
      <c r="L132" s="224"/>
      <c r="M132" s="224"/>
      <c r="N132" s="226"/>
      <c r="O132" s="144" t="s">
        <v>215</v>
      </c>
      <c r="P132" s="138">
        <v>3</v>
      </c>
    </row>
    <row r="133" spans="1:16" ht="71.25" x14ac:dyDescent="0.25">
      <c r="A133" s="237" t="s">
        <v>420</v>
      </c>
      <c r="B133" s="319">
        <v>90610</v>
      </c>
      <c r="C133" s="320">
        <v>12326186</v>
      </c>
      <c r="D133" s="239" t="s">
        <v>222</v>
      </c>
      <c r="E133" s="138">
        <v>8</v>
      </c>
      <c r="F133" s="138">
        <v>2</v>
      </c>
      <c r="G133" s="300">
        <v>3</v>
      </c>
      <c r="H133" s="301">
        <v>0.8</v>
      </c>
      <c r="I133" s="240">
        <f>(8/G133)*H133</f>
        <v>2.1333333333333333</v>
      </c>
      <c r="J133" s="252">
        <f>18/17.04</f>
        <v>1.0563380281690142</v>
      </c>
      <c r="K133" s="141">
        <v>43475</v>
      </c>
      <c r="L133" s="255"/>
      <c r="M133" s="255"/>
      <c r="N133" s="317"/>
      <c r="O133" s="144" t="s">
        <v>215</v>
      </c>
      <c r="P133" s="138">
        <v>2</v>
      </c>
    </row>
    <row r="134" spans="1:16" ht="57" x14ac:dyDescent="0.25">
      <c r="A134" s="237"/>
      <c r="B134" s="136" t="s">
        <v>421</v>
      </c>
      <c r="C134" s="137" t="s">
        <v>421</v>
      </c>
      <c r="D134" s="136" t="s">
        <v>395</v>
      </c>
      <c r="E134" s="138">
        <v>8</v>
      </c>
      <c r="F134" s="138">
        <v>2</v>
      </c>
      <c r="G134" s="304"/>
      <c r="H134" s="305"/>
      <c r="I134" s="306"/>
      <c r="J134" s="241"/>
      <c r="K134" s="141">
        <v>43470</v>
      </c>
      <c r="L134" s="247"/>
      <c r="M134" s="247"/>
      <c r="N134" s="226"/>
      <c r="O134" s="144" t="s">
        <v>215</v>
      </c>
      <c r="P134" s="138">
        <v>3</v>
      </c>
    </row>
    <row r="135" spans="1:16" ht="57" x14ac:dyDescent="0.25">
      <c r="A135" s="237"/>
      <c r="B135" s="136">
        <v>90610</v>
      </c>
      <c r="C135" s="137">
        <v>12326186</v>
      </c>
      <c r="D135" s="136" t="s">
        <v>397</v>
      </c>
      <c r="E135" s="138">
        <v>8</v>
      </c>
      <c r="F135" s="138">
        <v>2</v>
      </c>
      <c r="G135" s="309"/>
      <c r="H135" s="310"/>
      <c r="I135" s="244"/>
      <c r="J135" s="248"/>
      <c r="K135" s="141">
        <v>43475</v>
      </c>
      <c r="L135" s="224"/>
      <c r="M135" s="224"/>
      <c r="N135" s="242"/>
      <c r="O135" s="144" t="s">
        <v>215</v>
      </c>
      <c r="P135" s="138">
        <v>3</v>
      </c>
    </row>
    <row r="136" spans="1:16" ht="105" x14ac:dyDescent="0.25">
      <c r="A136" s="222" t="s">
        <v>422</v>
      </c>
      <c r="B136" s="136" t="s">
        <v>28</v>
      </c>
      <c r="C136" s="137" t="s">
        <v>423</v>
      </c>
      <c r="D136" s="136" t="s">
        <v>424</v>
      </c>
      <c r="E136" s="138"/>
      <c r="F136" s="138"/>
      <c r="G136" s="321"/>
      <c r="H136" s="322"/>
      <c r="I136" s="323"/>
      <c r="J136" s="324"/>
      <c r="K136" s="141">
        <v>43673</v>
      </c>
      <c r="L136" s="224"/>
      <c r="M136" s="224"/>
      <c r="N136" s="242"/>
      <c r="O136" s="144"/>
      <c r="P136" s="138"/>
    </row>
    <row r="137" spans="1:16" ht="89.25" x14ac:dyDescent="0.25">
      <c r="A137" s="222" t="s">
        <v>425</v>
      </c>
      <c r="B137" s="136" t="s">
        <v>426</v>
      </c>
      <c r="C137" s="137" t="s">
        <v>426</v>
      </c>
      <c r="D137" s="136" t="s">
        <v>427</v>
      </c>
      <c r="E137" s="325">
        <v>2</v>
      </c>
      <c r="F137" s="325">
        <v>2</v>
      </c>
      <c r="G137" s="139">
        <v>0.23</v>
      </c>
      <c r="H137" s="140">
        <v>0.85</v>
      </c>
      <c r="I137" s="182">
        <f>(8/G137)*H137</f>
        <v>29.565217391304344</v>
      </c>
      <c r="J137" s="183">
        <f>60/59.14</f>
        <v>1.0145417653026716</v>
      </c>
      <c r="K137" s="250">
        <v>43504</v>
      </c>
      <c r="L137" s="326" t="s">
        <v>428</v>
      </c>
      <c r="M137" s="327" t="s">
        <v>429</v>
      </c>
      <c r="N137" s="328" t="s">
        <v>28</v>
      </c>
      <c r="O137" s="144" t="s">
        <v>215</v>
      </c>
      <c r="P137" s="325">
        <v>2</v>
      </c>
    </row>
    <row r="138" spans="1:16" ht="60" x14ac:dyDescent="0.25">
      <c r="A138" s="222" t="s">
        <v>430</v>
      </c>
      <c r="B138" s="136" t="s">
        <v>431</v>
      </c>
      <c r="C138" s="137" t="s">
        <v>431</v>
      </c>
      <c r="D138" s="136" t="s">
        <v>427</v>
      </c>
      <c r="E138" s="138">
        <v>2</v>
      </c>
      <c r="F138" s="138">
        <v>2</v>
      </c>
      <c r="G138" s="139">
        <v>0.23</v>
      </c>
      <c r="H138" s="140">
        <v>0.85</v>
      </c>
      <c r="I138" s="182">
        <f>(8/G138)*H138</f>
        <v>29.565217391304344</v>
      </c>
      <c r="J138" s="183">
        <f>60/59.14</f>
        <v>1.0145417653026716</v>
      </c>
      <c r="K138" s="250">
        <v>43504</v>
      </c>
      <c r="L138" s="257"/>
      <c r="M138" s="224"/>
      <c r="N138" s="270"/>
      <c r="O138" s="144" t="s">
        <v>215</v>
      </c>
      <c r="P138" s="138">
        <v>2</v>
      </c>
    </row>
    <row r="139" spans="1:16" ht="42.75" x14ac:dyDescent="0.25">
      <c r="A139" s="181" t="s">
        <v>232</v>
      </c>
      <c r="B139" s="136" t="s">
        <v>28</v>
      </c>
      <c r="C139" s="137" t="s">
        <v>432</v>
      </c>
      <c r="D139" s="136" t="s">
        <v>234</v>
      </c>
      <c r="E139" s="138"/>
      <c r="F139" s="138"/>
      <c r="G139" s="139"/>
      <c r="H139" s="140"/>
      <c r="I139" s="182"/>
      <c r="J139" s="183"/>
      <c r="K139" s="299">
        <v>43692</v>
      </c>
      <c r="L139" s="185"/>
      <c r="M139" s="186"/>
      <c r="N139" s="187"/>
      <c r="O139" s="134" t="s">
        <v>215</v>
      </c>
      <c r="P139" s="188" t="s">
        <v>28</v>
      </c>
    </row>
    <row r="140" spans="1:16" x14ac:dyDescent="0.25">
      <c r="A140" s="329"/>
      <c r="B140" s="330"/>
      <c r="C140" s="331"/>
      <c r="D140" s="332"/>
      <c r="E140" s="333"/>
      <c r="F140" s="333"/>
      <c r="G140" s="334"/>
      <c r="H140" s="334"/>
      <c r="I140" s="335"/>
      <c r="J140" s="335"/>
      <c r="K140" s="336"/>
      <c r="L140" s="337"/>
      <c r="M140" s="337"/>
      <c r="N140" s="338"/>
      <c r="O140" s="339"/>
      <c r="P140" s="171"/>
    </row>
    <row r="141" spans="1:16" ht="28.5" x14ac:dyDescent="0.25">
      <c r="A141" s="288" t="s">
        <v>433</v>
      </c>
      <c r="B141" s="125">
        <v>92258</v>
      </c>
      <c r="C141" s="190">
        <v>435110</v>
      </c>
      <c r="D141" s="340" t="s">
        <v>434</v>
      </c>
      <c r="E141" s="171">
        <v>2</v>
      </c>
      <c r="F141" s="171">
        <v>2</v>
      </c>
      <c r="G141" s="124">
        <v>0.62</v>
      </c>
      <c r="H141" s="200">
        <v>0.95</v>
      </c>
      <c r="I141" s="128">
        <f t="shared" ref="I141:I154" si="3">(16/G141)*H141</f>
        <v>24.516129032258064</v>
      </c>
      <c r="J141" s="129">
        <f>18/24.52</f>
        <v>0.73409461663947795</v>
      </c>
      <c r="K141" s="177">
        <v>43552</v>
      </c>
      <c r="L141" s="152"/>
      <c r="M141" s="269"/>
      <c r="N141" s="341"/>
      <c r="O141" s="134" t="s">
        <v>215</v>
      </c>
      <c r="P141" s="171">
        <v>1</v>
      </c>
    </row>
    <row r="142" spans="1:16" ht="28.5" x14ac:dyDescent="0.25">
      <c r="A142" s="288" t="s">
        <v>433</v>
      </c>
      <c r="B142" s="136">
        <v>9120000</v>
      </c>
      <c r="C142" s="137" t="s">
        <v>28</v>
      </c>
      <c r="D142" s="254" t="s">
        <v>435</v>
      </c>
      <c r="E142" s="171">
        <v>2</v>
      </c>
      <c r="F142" s="171">
        <v>2</v>
      </c>
      <c r="G142" s="124">
        <v>0.62</v>
      </c>
      <c r="H142" s="200">
        <v>0.95</v>
      </c>
      <c r="I142" s="128">
        <f t="shared" si="3"/>
        <v>24.516129032258064</v>
      </c>
      <c r="J142" s="129">
        <f>18/24.52</f>
        <v>0.73409461663947795</v>
      </c>
      <c r="K142" s="342" t="s">
        <v>28</v>
      </c>
      <c r="L142" s="269"/>
      <c r="M142" s="343"/>
      <c r="N142" s="341"/>
      <c r="O142" s="134" t="s">
        <v>215</v>
      </c>
      <c r="P142" s="171">
        <v>1</v>
      </c>
    </row>
    <row r="143" spans="1:16" ht="28.5" x14ac:dyDescent="0.25">
      <c r="A143" s="288" t="s">
        <v>433</v>
      </c>
      <c r="B143" s="125" t="s">
        <v>436</v>
      </c>
      <c r="C143" s="190" t="s">
        <v>436</v>
      </c>
      <c r="D143" s="340" t="s">
        <v>437</v>
      </c>
      <c r="E143" s="171">
        <v>2</v>
      </c>
      <c r="F143" s="171">
        <v>1</v>
      </c>
      <c r="G143" s="124">
        <v>0.36</v>
      </c>
      <c r="H143" s="200">
        <v>0.95</v>
      </c>
      <c r="I143" s="128">
        <f t="shared" si="3"/>
        <v>42.222222222222221</v>
      </c>
      <c r="J143" s="129">
        <f>18/I143</f>
        <v>0.4263157894736842</v>
      </c>
      <c r="K143" s="177">
        <v>43566</v>
      </c>
      <c r="L143" s="344"/>
      <c r="M143" s="345"/>
      <c r="N143" s="341"/>
      <c r="O143" s="134" t="s">
        <v>215</v>
      </c>
      <c r="P143" s="171">
        <v>1</v>
      </c>
    </row>
    <row r="144" spans="1:16" ht="114.75" x14ac:dyDescent="0.25">
      <c r="A144" s="288" t="s">
        <v>433</v>
      </c>
      <c r="B144" s="346" t="s">
        <v>438</v>
      </c>
      <c r="C144" s="347" t="s">
        <v>439</v>
      </c>
      <c r="D144" s="348" t="s">
        <v>440</v>
      </c>
      <c r="E144" s="349">
        <v>1</v>
      </c>
      <c r="F144" s="349">
        <v>3</v>
      </c>
      <c r="G144" s="124">
        <v>0.75</v>
      </c>
      <c r="H144" s="200">
        <v>0.95</v>
      </c>
      <c r="I144" s="128">
        <f t="shared" si="3"/>
        <v>20.266666666666666</v>
      </c>
      <c r="J144" s="129">
        <f t="shared" ref="J144:J158" si="4">18/I144</f>
        <v>0.88815789473684215</v>
      </c>
      <c r="K144" s="167">
        <v>43694</v>
      </c>
      <c r="L144" s="214"/>
      <c r="M144" s="153"/>
      <c r="N144" s="154"/>
      <c r="O144" s="134" t="s">
        <v>215</v>
      </c>
      <c r="P144" s="349">
        <v>3</v>
      </c>
    </row>
    <row r="145" spans="1:16" ht="57" x14ac:dyDescent="0.25">
      <c r="A145" s="288" t="s">
        <v>433</v>
      </c>
      <c r="B145" s="350" t="s">
        <v>441</v>
      </c>
      <c r="C145" s="190" t="s">
        <v>442</v>
      </c>
      <c r="D145" s="340" t="s">
        <v>443</v>
      </c>
      <c r="E145" s="349">
        <v>1</v>
      </c>
      <c r="F145" s="349">
        <v>3</v>
      </c>
      <c r="G145" s="124">
        <v>0.75</v>
      </c>
      <c r="H145" s="200">
        <v>0.95</v>
      </c>
      <c r="I145" s="128">
        <f t="shared" si="3"/>
        <v>20.266666666666666</v>
      </c>
      <c r="J145" s="129">
        <f t="shared" si="4"/>
        <v>0.88815789473684215</v>
      </c>
      <c r="K145" s="167">
        <v>43694</v>
      </c>
      <c r="L145" s="214"/>
      <c r="M145" s="153"/>
      <c r="N145" s="154"/>
      <c r="O145" s="134" t="s">
        <v>215</v>
      </c>
      <c r="P145" s="349">
        <v>3</v>
      </c>
    </row>
    <row r="146" spans="1:16" ht="71.25" x14ac:dyDescent="0.25">
      <c r="A146" s="288" t="s">
        <v>433</v>
      </c>
      <c r="B146" s="351" t="s">
        <v>444</v>
      </c>
      <c r="C146" s="352" t="s">
        <v>445</v>
      </c>
      <c r="D146" s="353" t="s">
        <v>446</v>
      </c>
      <c r="E146" s="349">
        <v>1</v>
      </c>
      <c r="F146" s="349">
        <v>3</v>
      </c>
      <c r="G146" s="124">
        <v>0.75</v>
      </c>
      <c r="H146" s="200">
        <v>0.95</v>
      </c>
      <c r="I146" s="128">
        <f t="shared" si="3"/>
        <v>20.266666666666666</v>
      </c>
      <c r="J146" s="129">
        <f t="shared" si="4"/>
        <v>0.88815789473684215</v>
      </c>
      <c r="K146" s="167">
        <v>43694</v>
      </c>
      <c r="L146" s="354"/>
      <c r="M146" s="355"/>
      <c r="N146" s="341"/>
      <c r="O146" s="134" t="s">
        <v>215</v>
      </c>
      <c r="P146" s="349">
        <v>3</v>
      </c>
    </row>
    <row r="147" spans="1:16" ht="42.75" x14ac:dyDescent="0.25">
      <c r="A147" s="288" t="s">
        <v>433</v>
      </c>
      <c r="B147" s="350" t="s">
        <v>447</v>
      </c>
      <c r="C147" s="190" t="s">
        <v>447</v>
      </c>
      <c r="D147" s="340" t="s">
        <v>448</v>
      </c>
      <c r="E147" s="349">
        <v>1</v>
      </c>
      <c r="F147" s="349">
        <v>3</v>
      </c>
      <c r="G147" s="124">
        <v>0.28000000000000003</v>
      </c>
      <c r="H147" s="200">
        <v>0.95</v>
      </c>
      <c r="I147" s="128">
        <f t="shared" si="3"/>
        <v>54.285714285714278</v>
      </c>
      <c r="J147" s="129">
        <f t="shared" si="4"/>
        <v>0.33157894736842108</v>
      </c>
      <c r="K147" s="167">
        <v>43729</v>
      </c>
      <c r="L147" s="356"/>
      <c r="M147" s="357"/>
      <c r="N147" s="358"/>
      <c r="O147" s="134" t="s">
        <v>215</v>
      </c>
      <c r="P147" s="349">
        <v>3</v>
      </c>
    </row>
    <row r="148" spans="1:16" ht="57" x14ac:dyDescent="0.25">
      <c r="A148" s="288" t="s">
        <v>433</v>
      </c>
      <c r="B148" s="359" t="s">
        <v>449</v>
      </c>
      <c r="C148" s="190" t="s">
        <v>449</v>
      </c>
      <c r="D148" s="360" t="s">
        <v>450</v>
      </c>
      <c r="E148" s="349">
        <v>1</v>
      </c>
      <c r="F148" s="349">
        <v>3</v>
      </c>
      <c r="G148" s="124">
        <v>0.28000000000000003</v>
      </c>
      <c r="H148" s="200">
        <v>0.95</v>
      </c>
      <c r="I148" s="128">
        <f t="shared" si="3"/>
        <v>54.285714285714278</v>
      </c>
      <c r="J148" s="129">
        <f t="shared" si="4"/>
        <v>0.33157894736842108</v>
      </c>
      <c r="K148" s="167">
        <v>43729</v>
      </c>
      <c r="L148" s="361"/>
      <c r="M148" s="361"/>
      <c r="N148" s="362"/>
      <c r="O148" s="134" t="s">
        <v>215</v>
      </c>
      <c r="P148" s="349">
        <v>3</v>
      </c>
    </row>
    <row r="149" spans="1:16" ht="57" x14ac:dyDescent="0.25">
      <c r="A149" s="288" t="s">
        <v>433</v>
      </c>
      <c r="B149" s="359" t="s">
        <v>451</v>
      </c>
      <c r="C149" s="190" t="s">
        <v>28</v>
      </c>
      <c r="D149" s="360" t="s">
        <v>452</v>
      </c>
      <c r="E149" s="349"/>
      <c r="F149" s="349">
        <v>1</v>
      </c>
      <c r="G149" s="124">
        <v>0.75</v>
      </c>
      <c r="H149" s="200">
        <v>0.95</v>
      </c>
      <c r="I149" s="128">
        <f t="shared" si="3"/>
        <v>20.266666666666666</v>
      </c>
      <c r="J149" s="129">
        <f t="shared" si="4"/>
        <v>0.88815789473684215</v>
      </c>
      <c r="K149" s="167">
        <v>43694</v>
      </c>
      <c r="L149" s="363"/>
      <c r="M149" s="364"/>
      <c r="N149" s="365"/>
      <c r="O149" s="134" t="s">
        <v>215</v>
      </c>
      <c r="P149" s="349"/>
    </row>
    <row r="150" spans="1:16" ht="71.25" x14ac:dyDescent="0.25">
      <c r="A150" s="288" t="s">
        <v>433</v>
      </c>
      <c r="B150" s="359" t="s">
        <v>453</v>
      </c>
      <c r="C150" s="190" t="s">
        <v>454</v>
      </c>
      <c r="D150" s="340" t="s">
        <v>455</v>
      </c>
      <c r="E150" s="349">
        <v>1</v>
      </c>
      <c r="F150" s="349">
        <v>3</v>
      </c>
      <c r="G150" s="124">
        <v>0.75</v>
      </c>
      <c r="H150" s="200">
        <v>0.95</v>
      </c>
      <c r="I150" s="128">
        <f t="shared" si="3"/>
        <v>20.266666666666666</v>
      </c>
      <c r="J150" s="129">
        <f>18/I150</f>
        <v>0.88815789473684215</v>
      </c>
      <c r="K150" s="167">
        <v>43694</v>
      </c>
      <c r="L150" s="214"/>
      <c r="M150" s="153"/>
      <c r="N150" s="154"/>
      <c r="O150" s="134" t="s">
        <v>215</v>
      </c>
      <c r="P150" s="349">
        <v>3</v>
      </c>
    </row>
    <row r="151" spans="1:16" ht="71.25" x14ac:dyDescent="0.25">
      <c r="A151" s="288" t="s">
        <v>433</v>
      </c>
      <c r="B151" s="366" t="s">
        <v>456</v>
      </c>
      <c r="C151" s="137" t="s">
        <v>457</v>
      </c>
      <c r="D151" s="367" t="s">
        <v>458</v>
      </c>
      <c r="E151" s="349">
        <v>1</v>
      </c>
      <c r="F151" s="349">
        <v>3</v>
      </c>
      <c r="G151" s="124">
        <v>0.75</v>
      </c>
      <c r="H151" s="200">
        <v>0.95</v>
      </c>
      <c r="I151" s="128">
        <f t="shared" si="3"/>
        <v>20.266666666666666</v>
      </c>
      <c r="J151" s="129">
        <f t="shared" si="4"/>
        <v>0.88815789473684215</v>
      </c>
      <c r="K151" s="167">
        <v>43694</v>
      </c>
      <c r="L151" s="214"/>
      <c r="M151" s="153"/>
      <c r="N151" s="154"/>
      <c r="O151" s="134" t="s">
        <v>215</v>
      </c>
      <c r="P151" s="349">
        <v>3</v>
      </c>
    </row>
    <row r="152" spans="1:16" ht="57" x14ac:dyDescent="0.25">
      <c r="A152" s="288" t="s">
        <v>433</v>
      </c>
      <c r="B152" s="359" t="s">
        <v>456</v>
      </c>
      <c r="C152" s="190" t="s">
        <v>459</v>
      </c>
      <c r="D152" s="359" t="s">
        <v>460</v>
      </c>
      <c r="E152" s="171">
        <v>1</v>
      </c>
      <c r="F152" s="171">
        <v>3</v>
      </c>
      <c r="G152" s="124">
        <v>0.75</v>
      </c>
      <c r="H152" s="200">
        <v>0.95</v>
      </c>
      <c r="I152" s="128">
        <f t="shared" si="3"/>
        <v>20.266666666666666</v>
      </c>
      <c r="J152" s="129">
        <f t="shared" si="4"/>
        <v>0.88815789473684215</v>
      </c>
      <c r="K152" s="167">
        <v>43694</v>
      </c>
      <c r="L152" s="368"/>
      <c r="M152" s="368"/>
      <c r="N152" s="368"/>
      <c r="O152" s="134" t="s">
        <v>215</v>
      </c>
      <c r="P152" s="171">
        <v>3</v>
      </c>
    </row>
    <row r="153" spans="1:16" ht="57" x14ac:dyDescent="0.25">
      <c r="A153" s="288" t="s">
        <v>433</v>
      </c>
      <c r="B153" s="350" t="s">
        <v>461</v>
      </c>
      <c r="C153" s="190" t="s">
        <v>462</v>
      </c>
      <c r="D153" s="359" t="s">
        <v>463</v>
      </c>
      <c r="E153" s="171">
        <v>1</v>
      </c>
      <c r="F153" s="171">
        <v>3</v>
      </c>
      <c r="G153" s="124">
        <v>0.75</v>
      </c>
      <c r="H153" s="200">
        <v>0.95</v>
      </c>
      <c r="I153" s="128">
        <f t="shared" si="3"/>
        <v>20.266666666666666</v>
      </c>
      <c r="J153" s="129">
        <f t="shared" si="4"/>
        <v>0.88815789473684215</v>
      </c>
      <c r="K153" s="167">
        <v>43694</v>
      </c>
      <c r="L153" s="214"/>
      <c r="M153" s="214"/>
      <c r="N153" s="154"/>
      <c r="O153" s="134" t="s">
        <v>215</v>
      </c>
      <c r="P153" s="171">
        <v>3</v>
      </c>
    </row>
    <row r="154" spans="1:16" ht="42.75" x14ac:dyDescent="0.25">
      <c r="A154" s="288" t="s">
        <v>433</v>
      </c>
      <c r="B154" s="125" t="s">
        <v>464</v>
      </c>
      <c r="C154" s="190" t="s">
        <v>465</v>
      </c>
      <c r="D154" s="340" t="s">
        <v>466</v>
      </c>
      <c r="E154" s="171">
        <v>1</v>
      </c>
      <c r="F154" s="171">
        <v>3</v>
      </c>
      <c r="G154" s="124">
        <v>0.75</v>
      </c>
      <c r="H154" s="200">
        <v>0.95</v>
      </c>
      <c r="I154" s="128">
        <f t="shared" si="3"/>
        <v>20.266666666666666</v>
      </c>
      <c r="J154" s="129">
        <f t="shared" si="4"/>
        <v>0.88815789473684215</v>
      </c>
      <c r="K154" s="167">
        <v>43694</v>
      </c>
      <c r="L154" s="369"/>
      <c r="M154" s="245"/>
      <c r="N154" s="270"/>
      <c r="O154" s="134" t="s">
        <v>215</v>
      </c>
      <c r="P154" s="171">
        <v>3</v>
      </c>
    </row>
    <row r="155" spans="1:16" ht="57" x14ac:dyDescent="0.25">
      <c r="A155" s="288" t="s">
        <v>433</v>
      </c>
      <c r="B155" s="125" t="s">
        <v>467</v>
      </c>
      <c r="C155" s="190" t="s">
        <v>468</v>
      </c>
      <c r="D155" s="340" t="s">
        <v>469</v>
      </c>
      <c r="E155" s="171">
        <v>1</v>
      </c>
      <c r="F155" s="171">
        <v>3</v>
      </c>
      <c r="G155" s="124">
        <v>0.28000000000000003</v>
      </c>
      <c r="H155" s="200">
        <v>0.95</v>
      </c>
      <c r="I155" s="128">
        <f>(8/G155)*H155</f>
        <v>27.142857142857139</v>
      </c>
      <c r="J155" s="129">
        <f t="shared" si="4"/>
        <v>0.66315789473684217</v>
      </c>
      <c r="K155" s="167">
        <v>43694</v>
      </c>
      <c r="L155" s="369"/>
      <c r="M155" s="245"/>
      <c r="N155" s="270"/>
      <c r="O155" s="134" t="s">
        <v>215</v>
      </c>
      <c r="P155" s="171">
        <v>3</v>
      </c>
    </row>
    <row r="156" spans="1:16" ht="71.25" x14ac:dyDescent="0.25">
      <c r="A156" s="288" t="s">
        <v>433</v>
      </c>
      <c r="B156" s="350" t="s">
        <v>470</v>
      </c>
      <c r="C156" s="190" t="s">
        <v>471</v>
      </c>
      <c r="D156" s="360" t="s">
        <v>472</v>
      </c>
      <c r="E156" s="349">
        <v>1</v>
      </c>
      <c r="F156" s="349">
        <v>3</v>
      </c>
      <c r="G156" s="124">
        <v>0.75</v>
      </c>
      <c r="H156" s="200">
        <v>0.95</v>
      </c>
      <c r="I156" s="128">
        <f>(16/G156)*H156</f>
        <v>20.266666666666666</v>
      </c>
      <c r="J156" s="129">
        <f t="shared" si="4"/>
        <v>0.88815789473684215</v>
      </c>
      <c r="K156" s="167">
        <v>43694</v>
      </c>
      <c r="L156" s="214"/>
      <c r="M156" s="153"/>
      <c r="N156" s="154"/>
      <c r="O156" s="134" t="s">
        <v>215</v>
      </c>
      <c r="P156" s="349">
        <v>3</v>
      </c>
    </row>
    <row r="157" spans="1:16" ht="28.5" x14ac:dyDescent="0.25">
      <c r="A157" s="230" t="s">
        <v>433</v>
      </c>
      <c r="B157" s="136">
        <v>95515</v>
      </c>
      <c r="C157" s="137" t="s">
        <v>473</v>
      </c>
      <c r="D157" s="254" t="s">
        <v>474</v>
      </c>
      <c r="E157" s="138">
        <v>1</v>
      </c>
      <c r="F157" s="138">
        <v>3</v>
      </c>
      <c r="G157" s="139">
        <v>0.36</v>
      </c>
      <c r="H157" s="200">
        <v>0.95</v>
      </c>
      <c r="I157" s="182">
        <f>(16/G157)*H157</f>
        <v>42.222222222222221</v>
      </c>
      <c r="J157" s="129">
        <f t="shared" si="4"/>
        <v>0.4263157894736842</v>
      </c>
      <c r="K157" s="250">
        <v>43579</v>
      </c>
      <c r="L157" s="369"/>
      <c r="M157" s="245"/>
      <c r="N157" s="270"/>
      <c r="O157" s="144" t="s">
        <v>215</v>
      </c>
      <c r="P157" s="138">
        <v>3</v>
      </c>
    </row>
    <row r="158" spans="1:16" ht="71.25" x14ac:dyDescent="0.25">
      <c r="A158" s="230" t="s">
        <v>433</v>
      </c>
      <c r="B158" s="370" t="s">
        <v>475</v>
      </c>
      <c r="C158" s="137" t="s">
        <v>475</v>
      </c>
      <c r="D158" s="367" t="s">
        <v>476</v>
      </c>
      <c r="E158" s="138">
        <v>1</v>
      </c>
      <c r="F158" s="138">
        <v>3</v>
      </c>
      <c r="G158" s="139">
        <v>0.75</v>
      </c>
      <c r="H158" s="200">
        <v>0.95</v>
      </c>
      <c r="I158" s="182">
        <f>(16/G158)*H158</f>
        <v>20.266666666666666</v>
      </c>
      <c r="J158" s="129">
        <f t="shared" si="4"/>
        <v>0.88815789473684215</v>
      </c>
      <c r="K158" s="167" t="s">
        <v>28</v>
      </c>
      <c r="L158" s="369"/>
      <c r="M158" s="245"/>
      <c r="N158" s="270"/>
      <c r="O158" s="144" t="s">
        <v>215</v>
      </c>
      <c r="P158" s="138">
        <v>3</v>
      </c>
    </row>
    <row r="159" spans="1:16" ht="57" x14ac:dyDescent="0.25">
      <c r="A159" s="288" t="s">
        <v>477</v>
      </c>
      <c r="B159" s="163" t="s">
        <v>28</v>
      </c>
      <c r="C159" s="139">
        <v>9093205</v>
      </c>
      <c r="D159" s="254" t="s">
        <v>478</v>
      </c>
      <c r="E159" s="171">
        <v>1</v>
      </c>
      <c r="F159" s="171">
        <v>1</v>
      </c>
      <c r="G159" s="371" t="s">
        <v>479</v>
      </c>
      <c r="H159" s="372" t="s">
        <v>28</v>
      </c>
      <c r="I159" s="372" t="s">
        <v>28</v>
      </c>
      <c r="J159" s="128"/>
      <c r="K159" s="177">
        <v>43355</v>
      </c>
      <c r="L159" s="261"/>
      <c r="M159" s="261"/>
      <c r="N159" s="221"/>
      <c r="O159" s="134" t="s">
        <v>215</v>
      </c>
      <c r="P159" s="171">
        <v>1</v>
      </c>
    </row>
    <row r="160" spans="1:16" ht="28.5" x14ac:dyDescent="0.25">
      <c r="A160" s="288" t="s">
        <v>477</v>
      </c>
      <c r="B160" s="161" t="s">
        <v>480</v>
      </c>
      <c r="C160" s="373">
        <v>90240092</v>
      </c>
      <c r="D160" s="374" t="s">
        <v>481</v>
      </c>
      <c r="E160" s="171">
        <v>1</v>
      </c>
      <c r="F160" s="171">
        <v>1</v>
      </c>
      <c r="G160" s="375"/>
      <c r="H160" s="372" t="s">
        <v>28</v>
      </c>
      <c r="I160" s="372" t="s">
        <v>28</v>
      </c>
      <c r="J160" s="128"/>
      <c r="K160" s="141">
        <v>43496</v>
      </c>
      <c r="L160" s="261"/>
      <c r="M160" s="261"/>
      <c r="N160" s="221"/>
      <c r="O160" s="134" t="s">
        <v>215</v>
      </c>
      <c r="P160" s="171">
        <v>1</v>
      </c>
    </row>
    <row r="161" spans="1:16" ht="42.75" x14ac:dyDescent="0.25">
      <c r="A161" s="288" t="s">
        <v>477</v>
      </c>
      <c r="B161" s="136" t="s">
        <v>482</v>
      </c>
      <c r="C161" s="137">
        <v>89200011</v>
      </c>
      <c r="D161" s="136" t="s">
        <v>483</v>
      </c>
      <c r="E161" s="171">
        <v>1</v>
      </c>
      <c r="F161" s="171">
        <v>1</v>
      </c>
      <c r="G161" s="375"/>
      <c r="H161" s="372" t="s">
        <v>28</v>
      </c>
      <c r="I161" s="372" t="s">
        <v>28</v>
      </c>
      <c r="J161" s="128"/>
      <c r="K161" s="141">
        <v>43733</v>
      </c>
      <c r="L161" s="261"/>
      <c r="M161" s="261"/>
      <c r="N161" s="221"/>
      <c r="O161" s="134" t="s">
        <v>215</v>
      </c>
      <c r="P161" s="171">
        <v>1</v>
      </c>
    </row>
    <row r="162" spans="1:16" ht="28.5" x14ac:dyDescent="0.25">
      <c r="A162" s="288" t="s">
        <v>477</v>
      </c>
      <c r="B162" s="125">
        <v>310788</v>
      </c>
      <c r="C162" s="190">
        <v>85074</v>
      </c>
      <c r="D162" s="125" t="s">
        <v>484</v>
      </c>
      <c r="E162" s="171"/>
      <c r="F162" s="171"/>
      <c r="G162" s="375"/>
      <c r="H162" s="372" t="s">
        <v>28</v>
      </c>
      <c r="I162" s="372" t="s">
        <v>28</v>
      </c>
      <c r="J162" s="128"/>
      <c r="K162" s="376">
        <v>43207</v>
      </c>
      <c r="L162" s="261"/>
      <c r="M162" s="261"/>
      <c r="N162" s="221"/>
      <c r="O162" s="134" t="s">
        <v>215</v>
      </c>
      <c r="P162" s="171"/>
    </row>
    <row r="163" spans="1:16" ht="28.5" x14ac:dyDescent="0.25">
      <c r="A163" s="288" t="s">
        <v>477</v>
      </c>
      <c r="B163" s="125" t="s">
        <v>485</v>
      </c>
      <c r="C163" s="190">
        <v>66386</v>
      </c>
      <c r="D163" s="125" t="s">
        <v>486</v>
      </c>
      <c r="E163" s="171">
        <v>1</v>
      </c>
      <c r="F163" s="171">
        <v>1</v>
      </c>
      <c r="G163" s="375"/>
      <c r="H163" s="372" t="s">
        <v>28</v>
      </c>
      <c r="I163" s="372" t="s">
        <v>28</v>
      </c>
      <c r="J163" s="128"/>
      <c r="K163" s="141">
        <v>43670</v>
      </c>
      <c r="L163" s="261"/>
      <c r="M163" s="261"/>
      <c r="N163" s="221"/>
      <c r="O163" s="134" t="s">
        <v>215</v>
      </c>
      <c r="P163" s="171">
        <v>1</v>
      </c>
    </row>
    <row r="164" spans="1:16" ht="71.25" x14ac:dyDescent="0.25">
      <c r="A164" s="288" t="s">
        <v>477</v>
      </c>
      <c r="B164" s="123" t="s">
        <v>487</v>
      </c>
      <c r="C164" s="377" t="s">
        <v>488</v>
      </c>
      <c r="D164" s="125" t="s">
        <v>489</v>
      </c>
      <c r="E164" s="126">
        <v>1</v>
      </c>
      <c r="F164" s="126">
        <v>1</v>
      </c>
      <c r="G164" s="375"/>
      <c r="H164" s="372" t="s">
        <v>28</v>
      </c>
      <c r="I164" s="372" t="s">
        <v>28</v>
      </c>
      <c r="J164" s="128"/>
      <c r="K164" s="141">
        <v>43669</v>
      </c>
      <c r="L164" s="261"/>
      <c r="M164" s="261"/>
      <c r="N164" s="221"/>
      <c r="O164" s="134" t="s">
        <v>215</v>
      </c>
      <c r="P164" s="126">
        <v>1</v>
      </c>
    </row>
    <row r="165" spans="1:16" ht="28.5" x14ac:dyDescent="0.25">
      <c r="A165" s="288" t="s">
        <v>477</v>
      </c>
      <c r="B165" s="161" t="s">
        <v>490</v>
      </c>
      <c r="C165" s="373">
        <v>85730619</v>
      </c>
      <c r="D165" s="125" t="s">
        <v>481</v>
      </c>
      <c r="E165" s="126"/>
      <c r="F165" s="126">
        <v>1</v>
      </c>
      <c r="G165" s="375"/>
      <c r="H165" s="372" t="s">
        <v>28</v>
      </c>
      <c r="I165" s="372" t="s">
        <v>28</v>
      </c>
      <c r="J165" s="128"/>
      <c r="K165" s="141">
        <v>43470</v>
      </c>
      <c r="L165" s="152"/>
      <c r="M165" s="152"/>
      <c r="N165" s="290"/>
      <c r="O165" s="134"/>
      <c r="P165" s="126"/>
    </row>
    <row r="166" spans="1:16" x14ac:dyDescent="0.25">
      <c r="A166" s="288" t="s">
        <v>477</v>
      </c>
      <c r="B166" s="125">
        <v>90406</v>
      </c>
      <c r="C166" s="190">
        <v>51053</v>
      </c>
      <c r="D166" s="340" t="s">
        <v>491</v>
      </c>
      <c r="E166" s="171">
        <v>1</v>
      </c>
      <c r="F166" s="171">
        <v>1</v>
      </c>
      <c r="G166" s="378"/>
      <c r="H166" s="372" t="s">
        <v>28</v>
      </c>
      <c r="I166" s="372" t="s">
        <v>28</v>
      </c>
      <c r="J166" s="128"/>
      <c r="K166" s="141">
        <v>43694</v>
      </c>
      <c r="L166" s="261"/>
      <c r="M166" s="261"/>
      <c r="N166" s="221"/>
      <c r="O166" s="134" t="s">
        <v>215</v>
      </c>
      <c r="P166" s="171">
        <v>1</v>
      </c>
    </row>
    <row r="167" spans="1:16" ht="42.75" x14ac:dyDescent="0.25">
      <c r="A167" s="288" t="s">
        <v>477</v>
      </c>
      <c r="B167" s="136">
        <v>95037</v>
      </c>
      <c r="C167" s="137">
        <v>5037655</v>
      </c>
      <c r="D167" s="136" t="s">
        <v>374</v>
      </c>
      <c r="E167" s="171"/>
      <c r="F167" s="171">
        <v>1</v>
      </c>
      <c r="G167" s="379"/>
      <c r="H167" s="372" t="s">
        <v>28</v>
      </c>
      <c r="I167" s="372" t="s">
        <v>28</v>
      </c>
      <c r="J167" s="128"/>
      <c r="K167" s="141">
        <v>43475</v>
      </c>
      <c r="L167" s="261"/>
      <c r="M167" s="261"/>
      <c r="N167" s="221"/>
      <c r="O167" s="134"/>
      <c r="P167" s="171"/>
    </row>
    <row r="168" spans="1:16" ht="71.25" x14ac:dyDescent="0.25">
      <c r="A168" s="288" t="s">
        <v>477</v>
      </c>
      <c r="B168" s="380">
        <v>90273</v>
      </c>
      <c r="C168" s="381">
        <v>12308385</v>
      </c>
      <c r="D168" s="382" t="s">
        <v>222</v>
      </c>
      <c r="E168" s="171"/>
      <c r="F168" s="171"/>
      <c r="G168" s="379"/>
      <c r="H168" s="372" t="s">
        <v>28</v>
      </c>
      <c r="I168" s="372" t="s">
        <v>28</v>
      </c>
      <c r="J168" s="128"/>
      <c r="K168" s="177">
        <v>43351</v>
      </c>
      <c r="L168" s="152"/>
      <c r="M168" s="152" t="s">
        <v>492</v>
      </c>
      <c r="N168" s="290"/>
      <c r="O168" s="134"/>
      <c r="P168" s="171"/>
    </row>
    <row r="169" spans="1:16" ht="71.25" x14ac:dyDescent="0.25">
      <c r="A169" s="288" t="s">
        <v>477</v>
      </c>
      <c r="B169" s="380">
        <v>92207</v>
      </c>
      <c r="C169" s="381">
        <v>12337042</v>
      </c>
      <c r="D169" s="382" t="s">
        <v>222</v>
      </c>
      <c r="E169" s="171"/>
      <c r="F169" s="171"/>
      <c r="G169" s="379"/>
      <c r="H169" s="372" t="s">
        <v>28</v>
      </c>
      <c r="I169" s="372" t="s">
        <v>28</v>
      </c>
      <c r="J169" s="128"/>
      <c r="K169" s="177">
        <v>43351</v>
      </c>
      <c r="L169" s="152"/>
      <c r="M169" s="152" t="s">
        <v>492</v>
      </c>
      <c r="N169" s="290"/>
      <c r="O169" s="134"/>
      <c r="P169" s="171"/>
    </row>
    <row r="170" spans="1:16" ht="71.25" x14ac:dyDescent="0.25">
      <c r="A170" s="383" t="s">
        <v>477</v>
      </c>
      <c r="B170" s="384">
        <v>90282</v>
      </c>
      <c r="C170" s="385">
        <v>1140660</v>
      </c>
      <c r="D170" s="386" t="s">
        <v>374</v>
      </c>
      <c r="E170" s="387">
        <v>4</v>
      </c>
      <c r="F170" s="387">
        <v>2</v>
      </c>
      <c r="G170" s="388">
        <v>7</v>
      </c>
      <c r="H170" s="372" t="s">
        <v>493</v>
      </c>
      <c r="I170" s="128" t="e">
        <f>(8/G170)*H170</f>
        <v>#VALUE!</v>
      </c>
      <c r="J170" s="389"/>
      <c r="K170" s="390" t="s">
        <v>494</v>
      </c>
      <c r="L170" s="391" t="s">
        <v>495</v>
      </c>
      <c r="M170" s="392"/>
      <c r="N170" s="393"/>
      <c r="O170" s="134" t="s">
        <v>215</v>
      </c>
      <c r="P170" s="387">
        <v>2</v>
      </c>
    </row>
    <row r="171" spans="1:16" ht="90" x14ac:dyDescent="0.25">
      <c r="A171" s="394" t="s">
        <v>496</v>
      </c>
      <c r="B171" s="351" t="s">
        <v>497</v>
      </c>
      <c r="C171" s="395" t="s">
        <v>498</v>
      </c>
      <c r="D171" s="395" t="s">
        <v>499</v>
      </c>
      <c r="E171" s="396">
        <v>3</v>
      </c>
      <c r="F171" s="397">
        <v>2</v>
      </c>
      <c r="G171" s="397">
        <v>0.36</v>
      </c>
      <c r="H171" s="193">
        <v>0.9</v>
      </c>
      <c r="I171" s="128">
        <f>(8/G171)*H171</f>
        <v>20</v>
      </c>
      <c r="J171" s="129">
        <f>18/I171</f>
        <v>0.9</v>
      </c>
      <c r="K171" s="398">
        <v>43680</v>
      </c>
      <c r="L171" s="397"/>
      <c r="M171" s="397"/>
      <c r="N171" s="399"/>
      <c r="O171" s="134" t="s">
        <v>215</v>
      </c>
      <c r="P171" s="397">
        <v>3</v>
      </c>
    </row>
    <row r="172" spans="1:16" ht="99.75" x14ac:dyDescent="0.25">
      <c r="A172" s="394" t="s">
        <v>496</v>
      </c>
      <c r="B172" s="351" t="s">
        <v>500</v>
      </c>
      <c r="C172" s="352" t="s">
        <v>501</v>
      </c>
      <c r="D172" s="395" t="s">
        <v>502</v>
      </c>
      <c r="E172" s="400">
        <v>3</v>
      </c>
      <c r="F172" s="397">
        <v>2</v>
      </c>
      <c r="G172" s="397">
        <v>0.36</v>
      </c>
      <c r="H172" s="193">
        <v>0.9</v>
      </c>
      <c r="I172" s="128">
        <f>(8/G172)*H172</f>
        <v>20</v>
      </c>
      <c r="J172" s="129">
        <f>18/I172</f>
        <v>0.9</v>
      </c>
      <c r="K172" s="398">
        <v>43680</v>
      </c>
      <c r="L172" s="214"/>
      <c r="M172" s="214"/>
      <c r="N172" s="187"/>
      <c r="O172" s="134" t="s">
        <v>215</v>
      </c>
      <c r="P172" s="397">
        <v>3</v>
      </c>
    </row>
    <row r="173" spans="1:16" ht="153" x14ac:dyDescent="0.25">
      <c r="A173" s="394" t="s">
        <v>496</v>
      </c>
      <c r="B173" s="351" t="s">
        <v>503</v>
      </c>
      <c r="C173" s="352" t="s">
        <v>504</v>
      </c>
      <c r="D173" s="395" t="s">
        <v>505</v>
      </c>
      <c r="E173" s="401">
        <v>3</v>
      </c>
      <c r="F173" s="397">
        <v>1</v>
      </c>
      <c r="G173" s="397">
        <v>0.36</v>
      </c>
      <c r="H173" s="193">
        <v>0.9</v>
      </c>
      <c r="I173" s="128">
        <f>(8/G173)*H173</f>
        <v>20</v>
      </c>
      <c r="J173" s="129">
        <f>18/I173</f>
        <v>0.9</v>
      </c>
      <c r="K173" s="398">
        <v>43680</v>
      </c>
      <c r="L173" s="402" t="s">
        <v>506</v>
      </c>
      <c r="M173" s="403" t="s">
        <v>507</v>
      </c>
      <c r="N173" s="187"/>
      <c r="O173" s="134" t="s">
        <v>215</v>
      </c>
      <c r="P173" s="397"/>
    </row>
    <row r="174" spans="1:16" ht="28.5" x14ac:dyDescent="0.25">
      <c r="A174" s="404" t="s">
        <v>508</v>
      </c>
      <c r="B174" s="405" t="s">
        <v>509</v>
      </c>
      <c r="C174" s="406" t="s">
        <v>510</v>
      </c>
      <c r="D174" s="407" t="s">
        <v>511</v>
      </c>
      <c r="E174" s="396">
        <v>4</v>
      </c>
      <c r="F174" s="396">
        <v>2</v>
      </c>
      <c r="G174" s="396">
        <v>3</v>
      </c>
      <c r="H174" s="193">
        <v>0.9</v>
      </c>
      <c r="I174" s="128">
        <f>((8/G174)*H174)*4</f>
        <v>9.6</v>
      </c>
      <c r="J174" s="129">
        <f>25/38.4</f>
        <v>0.65104166666666674</v>
      </c>
      <c r="K174" s="408">
        <v>43666</v>
      </c>
      <c r="L174" s="409"/>
      <c r="M174" s="410"/>
      <c r="N174" s="411"/>
      <c r="O174" s="134" t="s">
        <v>215</v>
      </c>
      <c r="P174" s="396">
        <v>2</v>
      </c>
    </row>
    <row r="175" spans="1:16" ht="28.5" x14ac:dyDescent="0.25">
      <c r="A175" s="412"/>
      <c r="B175" s="351" t="s">
        <v>512</v>
      </c>
      <c r="C175" s="352" t="s">
        <v>513</v>
      </c>
      <c r="D175" s="395" t="s">
        <v>511</v>
      </c>
      <c r="E175" s="397">
        <v>4</v>
      </c>
      <c r="F175" s="397">
        <v>2</v>
      </c>
      <c r="G175" s="396">
        <v>3</v>
      </c>
      <c r="H175" s="193">
        <v>0.9</v>
      </c>
      <c r="I175" s="128">
        <f t="shared" ref="I175:I183" si="5">((8/G175)*H175)*4</f>
        <v>9.6</v>
      </c>
      <c r="J175" s="129">
        <f>25/38.4</f>
        <v>0.65104166666666674</v>
      </c>
      <c r="K175" s="408">
        <v>43666</v>
      </c>
      <c r="L175" s="413"/>
      <c r="M175" s="214"/>
      <c r="N175" s="414"/>
      <c r="O175" s="134" t="s">
        <v>215</v>
      </c>
      <c r="P175" s="397">
        <v>2</v>
      </c>
    </row>
    <row r="176" spans="1:16" ht="28.5" x14ac:dyDescent="0.25">
      <c r="A176" s="412"/>
      <c r="B176" s="351" t="s">
        <v>514</v>
      </c>
      <c r="C176" s="352" t="s">
        <v>515</v>
      </c>
      <c r="D176" s="395" t="s">
        <v>511</v>
      </c>
      <c r="E176" s="397">
        <v>4</v>
      </c>
      <c r="F176" s="397">
        <v>2</v>
      </c>
      <c r="G176" s="396">
        <v>3</v>
      </c>
      <c r="H176" s="193">
        <v>0.9</v>
      </c>
      <c r="I176" s="128">
        <f t="shared" si="5"/>
        <v>9.6</v>
      </c>
      <c r="J176" s="129">
        <f>25/38.4</f>
        <v>0.65104166666666674</v>
      </c>
      <c r="K176" s="408">
        <v>43666</v>
      </c>
      <c r="L176" s="415"/>
      <c r="M176" s="214"/>
      <c r="N176" s="414"/>
      <c r="O176" s="134" t="s">
        <v>215</v>
      </c>
      <c r="P176" s="397">
        <v>2</v>
      </c>
    </row>
    <row r="177" spans="1:16" ht="28.5" x14ac:dyDescent="0.25">
      <c r="A177" s="416"/>
      <c r="B177" s="351" t="s">
        <v>516</v>
      </c>
      <c r="C177" s="352" t="s">
        <v>517</v>
      </c>
      <c r="D177" s="395" t="s">
        <v>511</v>
      </c>
      <c r="E177" s="397">
        <v>4</v>
      </c>
      <c r="F177" s="397">
        <v>2</v>
      </c>
      <c r="G177" s="396">
        <v>3</v>
      </c>
      <c r="H177" s="193">
        <v>0.9</v>
      </c>
      <c r="I177" s="128">
        <f t="shared" si="5"/>
        <v>9.6</v>
      </c>
      <c r="J177" s="129">
        <f>25/38.4</f>
        <v>0.65104166666666674</v>
      </c>
      <c r="K177" s="408">
        <v>43666</v>
      </c>
      <c r="L177" s="417"/>
      <c r="M177" s="418"/>
      <c r="N177" s="419"/>
      <c r="O177" s="134" t="s">
        <v>215</v>
      </c>
      <c r="P177" s="397">
        <v>2</v>
      </c>
    </row>
    <row r="178" spans="1:16" ht="28.5" x14ac:dyDescent="0.25">
      <c r="A178" s="420" t="s">
        <v>518</v>
      </c>
      <c r="B178" s="351" t="s">
        <v>519</v>
      </c>
      <c r="C178" s="352" t="s">
        <v>520</v>
      </c>
      <c r="D178" s="395" t="s">
        <v>511</v>
      </c>
      <c r="E178" s="397">
        <v>16</v>
      </c>
      <c r="F178" s="397">
        <v>2</v>
      </c>
      <c r="G178" s="396">
        <v>3</v>
      </c>
      <c r="H178" s="193">
        <v>0.9</v>
      </c>
      <c r="I178" s="128">
        <f t="shared" si="5"/>
        <v>9.6</v>
      </c>
      <c r="J178" s="129">
        <f t="shared" ref="J178:J183" si="6">25/38.4</f>
        <v>0.65104166666666674</v>
      </c>
      <c r="K178" s="398">
        <v>43680</v>
      </c>
      <c r="L178" s="214"/>
      <c r="M178" s="214"/>
      <c r="N178" s="186"/>
      <c r="O178" s="134" t="s">
        <v>215</v>
      </c>
      <c r="P178" s="397">
        <v>1</v>
      </c>
    </row>
    <row r="179" spans="1:16" ht="28.5" x14ac:dyDescent="0.25">
      <c r="A179" s="420"/>
      <c r="B179" s="351" t="s">
        <v>521</v>
      </c>
      <c r="C179" s="352" t="s">
        <v>28</v>
      </c>
      <c r="D179" s="395" t="s">
        <v>511</v>
      </c>
      <c r="E179" s="397">
        <v>16</v>
      </c>
      <c r="F179" s="397">
        <v>1</v>
      </c>
      <c r="G179" s="396">
        <v>3</v>
      </c>
      <c r="H179" s="193">
        <v>0.9</v>
      </c>
      <c r="I179" s="128">
        <f t="shared" si="5"/>
        <v>9.6</v>
      </c>
      <c r="J179" s="129">
        <f t="shared" si="6"/>
        <v>0.65104166666666674</v>
      </c>
      <c r="K179" s="398">
        <v>43596</v>
      </c>
      <c r="L179" s="214"/>
      <c r="M179" s="214"/>
      <c r="N179" s="187"/>
      <c r="O179" s="134" t="s">
        <v>215</v>
      </c>
      <c r="P179" s="397">
        <v>1</v>
      </c>
    </row>
    <row r="180" spans="1:16" ht="28.5" x14ac:dyDescent="0.25">
      <c r="A180" s="420"/>
      <c r="B180" s="351" t="s">
        <v>522</v>
      </c>
      <c r="C180" s="352" t="s">
        <v>523</v>
      </c>
      <c r="D180" s="395" t="s">
        <v>511</v>
      </c>
      <c r="E180" s="397">
        <v>16</v>
      </c>
      <c r="F180" s="397">
        <v>2</v>
      </c>
      <c r="G180" s="396">
        <v>3</v>
      </c>
      <c r="H180" s="193">
        <v>0.9</v>
      </c>
      <c r="I180" s="128">
        <f t="shared" si="5"/>
        <v>9.6</v>
      </c>
      <c r="J180" s="129">
        <f t="shared" si="6"/>
        <v>0.65104166666666674</v>
      </c>
      <c r="K180" s="398">
        <v>43596</v>
      </c>
      <c r="L180" s="421"/>
      <c r="M180" s="397"/>
      <c r="N180" s="399"/>
      <c r="O180" s="134" t="s">
        <v>215</v>
      </c>
      <c r="P180" s="397">
        <v>1</v>
      </c>
    </row>
    <row r="181" spans="1:16" ht="28.5" x14ac:dyDescent="0.25">
      <c r="A181" s="420"/>
      <c r="B181" s="351" t="s">
        <v>524</v>
      </c>
      <c r="C181" s="352" t="s">
        <v>525</v>
      </c>
      <c r="D181" s="395" t="s">
        <v>511</v>
      </c>
      <c r="E181" s="397">
        <v>16</v>
      </c>
      <c r="F181" s="397">
        <v>2</v>
      </c>
      <c r="G181" s="396">
        <v>3</v>
      </c>
      <c r="H181" s="193">
        <v>0.9</v>
      </c>
      <c r="I181" s="128">
        <f t="shared" si="5"/>
        <v>9.6</v>
      </c>
      <c r="J181" s="129">
        <f t="shared" si="6"/>
        <v>0.65104166666666674</v>
      </c>
      <c r="K181" s="398">
        <v>43596</v>
      </c>
      <c r="L181" s="245"/>
      <c r="M181" s="245"/>
      <c r="N181" s="270"/>
      <c r="O181" s="134" t="s">
        <v>215</v>
      </c>
      <c r="P181" s="397">
        <v>1</v>
      </c>
    </row>
    <row r="182" spans="1:16" ht="178.5" x14ac:dyDescent="0.25">
      <c r="A182" s="420"/>
      <c r="B182" s="422" t="s">
        <v>526</v>
      </c>
      <c r="C182" s="423" t="s">
        <v>527</v>
      </c>
      <c r="D182" s="373" t="s">
        <v>528</v>
      </c>
      <c r="E182" s="397">
        <v>16</v>
      </c>
      <c r="F182" s="397">
        <v>1</v>
      </c>
      <c r="G182" s="396">
        <v>3</v>
      </c>
      <c r="H182" s="193">
        <v>0.9</v>
      </c>
      <c r="I182" s="128">
        <f t="shared" si="5"/>
        <v>9.6</v>
      </c>
      <c r="J182" s="129">
        <f t="shared" si="6"/>
        <v>0.65104166666666674</v>
      </c>
      <c r="K182" s="424">
        <v>43539</v>
      </c>
      <c r="L182" s="425" t="s">
        <v>529</v>
      </c>
      <c r="M182" s="426" t="s">
        <v>530</v>
      </c>
      <c r="N182" s="426" t="s">
        <v>28</v>
      </c>
      <c r="O182" s="134" t="s">
        <v>215</v>
      </c>
      <c r="P182" s="397"/>
    </row>
    <row r="183" spans="1:16" ht="42.75" x14ac:dyDescent="0.25">
      <c r="A183" s="420"/>
      <c r="B183" s="422" t="s">
        <v>531</v>
      </c>
      <c r="C183" s="273" t="s">
        <v>532</v>
      </c>
      <c r="D183" s="373" t="s">
        <v>528</v>
      </c>
      <c r="E183" s="397">
        <v>16</v>
      </c>
      <c r="F183" s="397">
        <v>1</v>
      </c>
      <c r="G183" s="396">
        <v>3</v>
      </c>
      <c r="H183" s="193">
        <v>0.9</v>
      </c>
      <c r="I183" s="128">
        <f t="shared" si="5"/>
        <v>9.6</v>
      </c>
      <c r="J183" s="129">
        <f t="shared" si="6"/>
        <v>0.65104166666666674</v>
      </c>
      <c r="K183" s="424">
        <v>43539</v>
      </c>
      <c r="L183" s="427"/>
      <c r="M183" s="427"/>
      <c r="N183" s="427"/>
      <c r="O183" s="134" t="s">
        <v>215</v>
      </c>
      <c r="P183" s="397"/>
    </row>
    <row r="184" spans="1:16" ht="42.75" x14ac:dyDescent="0.25">
      <c r="A184" s="428" t="s">
        <v>232</v>
      </c>
      <c r="B184" s="429" t="s">
        <v>28</v>
      </c>
      <c r="C184" s="395" t="s">
        <v>533</v>
      </c>
      <c r="D184" s="430" t="s">
        <v>234</v>
      </c>
      <c r="E184" s="188" t="s">
        <v>28</v>
      </c>
      <c r="F184" s="188" t="s">
        <v>28</v>
      </c>
      <c r="G184" s="431" t="s">
        <v>28</v>
      </c>
      <c r="H184" s="188" t="s">
        <v>28</v>
      </c>
      <c r="I184" s="128" t="s">
        <v>28</v>
      </c>
      <c r="J184" s="128" t="s">
        <v>28</v>
      </c>
      <c r="K184" s="299">
        <v>43692</v>
      </c>
      <c r="L184" s="185"/>
      <c r="M184" s="186"/>
      <c r="N184" s="187"/>
      <c r="O184" s="134" t="s">
        <v>215</v>
      </c>
      <c r="P184" s="188" t="s">
        <v>28</v>
      </c>
    </row>
    <row r="185" spans="1:16" ht="42.75" x14ac:dyDescent="0.25">
      <c r="A185" s="230" t="s">
        <v>372</v>
      </c>
      <c r="B185" s="432">
        <v>86041</v>
      </c>
      <c r="C185" s="433" t="s">
        <v>534</v>
      </c>
      <c r="D185" s="382" t="s">
        <v>374</v>
      </c>
      <c r="E185" s="138">
        <v>4</v>
      </c>
      <c r="F185" s="138">
        <v>2</v>
      </c>
      <c r="G185" s="138">
        <v>0.11</v>
      </c>
      <c r="H185" s="434">
        <v>0.98</v>
      </c>
      <c r="I185" s="182">
        <f>(8/G185)*H185</f>
        <v>71.27272727272728</v>
      </c>
      <c r="J185" s="183">
        <f>50/I185</f>
        <v>0.70153061224489788</v>
      </c>
      <c r="K185" s="141">
        <v>43386</v>
      </c>
      <c r="L185" s="435"/>
      <c r="M185" s="436"/>
      <c r="N185" s="437"/>
      <c r="O185" s="435"/>
      <c r="P185" s="138">
        <v>2</v>
      </c>
    </row>
    <row r="186" spans="1:16" ht="18" x14ac:dyDescent="0.25">
      <c r="A186" s="438" t="s">
        <v>535</v>
      </c>
      <c r="B186" s="439" t="s">
        <v>536</v>
      </c>
      <c r="C186" s="397"/>
      <c r="D186" s="440" t="s">
        <v>537</v>
      </c>
      <c r="E186" s="368">
        <v>1</v>
      </c>
      <c r="F186" s="368">
        <v>3</v>
      </c>
      <c r="G186" s="431" t="s">
        <v>28</v>
      </c>
      <c r="H186" s="441" t="s">
        <v>28</v>
      </c>
      <c r="I186" s="128" t="s">
        <v>28</v>
      </c>
      <c r="J186" s="442" t="s">
        <v>28</v>
      </c>
      <c r="K186" s="442" t="s">
        <v>28</v>
      </c>
      <c r="L186" s="442" t="s">
        <v>28</v>
      </c>
      <c r="M186" s="442" t="s">
        <v>28</v>
      </c>
      <c r="N186" s="442" t="s">
        <v>28</v>
      </c>
      <c r="O186" s="134" t="s">
        <v>215</v>
      </c>
      <c r="P186" s="368">
        <v>3</v>
      </c>
    </row>
    <row r="187" spans="1:16" ht="18" x14ac:dyDescent="0.25">
      <c r="A187" s="438" t="s">
        <v>535</v>
      </c>
      <c r="B187" s="439" t="s">
        <v>536</v>
      </c>
      <c r="C187" s="397"/>
      <c r="D187" s="440" t="s">
        <v>538</v>
      </c>
      <c r="E187" s="443">
        <v>1</v>
      </c>
      <c r="F187" s="443">
        <v>3</v>
      </c>
      <c r="G187" s="431" t="s">
        <v>28</v>
      </c>
      <c r="H187" s="441" t="s">
        <v>28</v>
      </c>
      <c r="I187" s="128" t="s">
        <v>28</v>
      </c>
      <c r="J187" s="442" t="s">
        <v>28</v>
      </c>
      <c r="K187" s="442" t="s">
        <v>28</v>
      </c>
      <c r="L187" s="442" t="s">
        <v>28</v>
      </c>
      <c r="M187" s="442" t="s">
        <v>28</v>
      </c>
      <c r="N187" s="442" t="s">
        <v>28</v>
      </c>
      <c r="O187" s="134" t="s">
        <v>215</v>
      </c>
      <c r="P187" s="443">
        <v>3</v>
      </c>
    </row>
    <row r="188" spans="1:16" ht="26.25" x14ac:dyDescent="0.25">
      <c r="A188" s="444" t="s">
        <v>539</v>
      </c>
      <c r="B188" s="443" t="s">
        <v>540</v>
      </c>
      <c r="C188" s="445"/>
      <c r="D188" s="446" t="s">
        <v>541</v>
      </c>
      <c r="E188" s="443">
        <v>1</v>
      </c>
      <c r="F188" s="443">
        <v>1</v>
      </c>
      <c r="G188" s="442" t="s">
        <v>28</v>
      </c>
      <c r="H188" s="443" t="s">
        <v>28</v>
      </c>
      <c r="I188" s="442" t="s">
        <v>28</v>
      </c>
      <c r="J188" s="442" t="s">
        <v>28</v>
      </c>
      <c r="K188" s="442" t="s">
        <v>28</v>
      </c>
      <c r="L188" s="447" t="s">
        <v>28</v>
      </c>
      <c r="M188" s="447" t="s">
        <v>28</v>
      </c>
      <c r="N188" s="443" t="s">
        <v>28</v>
      </c>
      <c r="O188" s="134" t="s">
        <v>542</v>
      </c>
      <c r="P188" s="443">
        <v>3</v>
      </c>
    </row>
    <row r="189" spans="1:16" ht="39" x14ac:dyDescent="0.25">
      <c r="A189" s="444" t="s">
        <v>539</v>
      </c>
      <c r="B189" s="443" t="s">
        <v>28</v>
      </c>
      <c r="C189" s="445"/>
      <c r="D189" s="446" t="s">
        <v>543</v>
      </c>
      <c r="E189" s="443">
        <v>1</v>
      </c>
      <c r="F189" s="443">
        <v>1</v>
      </c>
      <c r="G189" s="442" t="s">
        <v>28</v>
      </c>
      <c r="H189" s="443" t="s">
        <v>28</v>
      </c>
      <c r="I189" s="442" t="s">
        <v>28</v>
      </c>
      <c r="J189" s="442" t="s">
        <v>28</v>
      </c>
      <c r="K189" s="442" t="s">
        <v>28</v>
      </c>
      <c r="L189" s="447" t="s">
        <v>28</v>
      </c>
      <c r="M189" s="447" t="s">
        <v>28</v>
      </c>
      <c r="N189" s="443" t="s">
        <v>28</v>
      </c>
      <c r="O189" s="134" t="s">
        <v>542</v>
      </c>
      <c r="P189" s="443">
        <v>3</v>
      </c>
    </row>
    <row r="190" spans="1:16" x14ac:dyDescent="0.25">
      <c r="A190" s="444" t="s">
        <v>539</v>
      </c>
      <c r="B190" s="443" t="s">
        <v>28</v>
      </c>
      <c r="C190" s="445"/>
      <c r="D190" s="446" t="s">
        <v>544</v>
      </c>
      <c r="E190" s="443">
        <v>1</v>
      </c>
      <c r="F190" s="443">
        <v>1</v>
      </c>
      <c r="G190" s="442" t="s">
        <v>28</v>
      </c>
      <c r="H190" s="443" t="s">
        <v>28</v>
      </c>
      <c r="I190" s="442" t="s">
        <v>28</v>
      </c>
      <c r="J190" s="442" t="s">
        <v>28</v>
      </c>
      <c r="K190" s="442" t="s">
        <v>28</v>
      </c>
      <c r="L190" s="447" t="s">
        <v>28</v>
      </c>
      <c r="M190" s="447" t="s">
        <v>28</v>
      </c>
      <c r="N190" s="443" t="s">
        <v>28</v>
      </c>
      <c r="O190" s="134" t="s">
        <v>542</v>
      </c>
      <c r="P190" s="443">
        <v>3</v>
      </c>
    </row>
    <row r="191" spans="1:16" x14ac:dyDescent="0.25">
      <c r="A191" s="444" t="s">
        <v>539</v>
      </c>
      <c r="B191" s="368" t="s">
        <v>28</v>
      </c>
      <c r="C191" s="397"/>
      <c r="D191" s="446" t="s">
        <v>545</v>
      </c>
      <c r="E191" s="443">
        <v>1</v>
      </c>
      <c r="F191" s="443">
        <v>1</v>
      </c>
      <c r="G191" s="442" t="s">
        <v>28</v>
      </c>
      <c r="H191" s="443" t="s">
        <v>28</v>
      </c>
      <c r="I191" s="442" t="s">
        <v>28</v>
      </c>
      <c r="J191" s="442" t="s">
        <v>28</v>
      </c>
      <c r="K191" s="442" t="s">
        <v>28</v>
      </c>
      <c r="L191" s="447" t="s">
        <v>28</v>
      </c>
      <c r="M191" s="447" t="s">
        <v>28</v>
      </c>
      <c r="N191" s="443" t="s">
        <v>28</v>
      </c>
      <c r="O191" s="134" t="s">
        <v>542</v>
      </c>
      <c r="P191" s="443">
        <v>3</v>
      </c>
    </row>
    <row r="192" spans="1:16" x14ac:dyDescent="0.25">
      <c r="A192" s="444" t="s">
        <v>539</v>
      </c>
      <c r="B192" s="443" t="s">
        <v>546</v>
      </c>
      <c r="C192" s="445"/>
      <c r="D192" s="446" t="s">
        <v>547</v>
      </c>
      <c r="E192" s="443">
        <v>1</v>
      </c>
      <c r="F192" s="443">
        <v>1</v>
      </c>
      <c r="G192" s="442" t="s">
        <v>28</v>
      </c>
      <c r="H192" s="443" t="s">
        <v>28</v>
      </c>
      <c r="I192" s="442" t="s">
        <v>28</v>
      </c>
      <c r="J192" s="442" t="s">
        <v>28</v>
      </c>
      <c r="K192" s="442" t="s">
        <v>28</v>
      </c>
      <c r="L192" s="447" t="s">
        <v>28</v>
      </c>
      <c r="M192" s="447" t="s">
        <v>28</v>
      </c>
      <c r="N192" s="443" t="s">
        <v>28</v>
      </c>
      <c r="O192" s="134" t="s">
        <v>542</v>
      </c>
      <c r="P192" s="443">
        <v>3</v>
      </c>
    </row>
  </sheetData>
  <mergeCells count="152">
    <mergeCell ref="G159:G166"/>
    <mergeCell ref="A174:A177"/>
    <mergeCell ref="A178:A183"/>
    <mergeCell ref="A130:A132"/>
    <mergeCell ref="G130:G132"/>
    <mergeCell ref="H130:H132"/>
    <mergeCell ref="I130:I132"/>
    <mergeCell ref="J130:J132"/>
    <mergeCell ref="A133:A135"/>
    <mergeCell ref="G133:G135"/>
    <mergeCell ref="H133:H135"/>
    <mergeCell ref="I133:I135"/>
    <mergeCell ref="J133:J135"/>
    <mergeCell ref="A124:A126"/>
    <mergeCell ref="G124:G126"/>
    <mergeCell ref="H124:H126"/>
    <mergeCell ref="I124:I126"/>
    <mergeCell ref="J124:J126"/>
    <mergeCell ref="A127:A129"/>
    <mergeCell ref="G127:G129"/>
    <mergeCell ref="H127:H129"/>
    <mergeCell ref="I127:I129"/>
    <mergeCell ref="J127:J129"/>
    <mergeCell ref="A118:A120"/>
    <mergeCell ref="G118:G120"/>
    <mergeCell ref="H118:H120"/>
    <mergeCell ref="I118:I120"/>
    <mergeCell ref="J118:J120"/>
    <mergeCell ref="A121:A123"/>
    <mergeCell ref="G121:G123"/>
    <mergeCell ref="H121:H123"/>
    <mergeCell ref="I121:I123"/>
    <mergeCell ref="J121:J123"/>
    <mergeCell ref="A112:A114"/>
    <mergeCell ref="G112:G114"/>
    <mergeCell ref="H112:H114"/>
    <mergeCell ref="I112:I114"/>
    <mergeCell ref="J112:J114"/>
    <mergeCell ref="A115:A117"/>
    <mergeCell ref="G115:G117"/>
    <mergeCell ref="H115:H117"/>
    <mergeCell ref="I115:I117"/>
    <mergeCell ref="J115:J117"/>
    <mergeCell ref="A106:A107"/>
    <mergeCell ref="G106:G107"/>
    <mergeCell ref="H106:H107"/>
    <mergeCell ref="I106:I107"/>
    <mergeCell ref="J106:J107"/>
    <mergeCell ref="A108:A109"/>
    <mergeCell ref="G108:G109"/>
    <mergeCell ref="H108:H109"/>
    <mergeCell ref="I108:I109"/>
    <mergeCell ref="J108:J109"/>
    <mergeCell ref="I98:I99"/>
    <mergeCell ref="G102:G104"/>
    <mergeCell ref="H102:H104"/>
    <mergeCell ref="I102:I104"/>
    <mergeCell ref="O102:O104"/>
    <mergeCell ref="A103:A104"/>
    <mergeCell ref="G90:G99"/>
    <mergeCell ref="H90:H100"/>
    <mergeCell ref="A92:A93"/>
    <mergeCell ref="I92:I93"/>
    <mergeCell ref="J92:J99"/>
    <mergeCell ref="A94:A95"/>
    <mergeCell ref="I94:I95"/>
    <mergeCell ref="A96:A97"/>
    <mergeCell ref="I96:I97"/>
    <mergeCell ref="A98:A99"/>
    <mergeCell ref="J82:J89"/>
    <mergeCell ref="A84:A85"/>
    <mergeCell ref="I84:I85"/>
    <mergeCell ref="A86:A87"/>
    <mergeCell ref="I86:I87"/>
    <mergeCell ref="A88:A89"/>
    <mergeCell ref="I88:I89"/>
    <mergeCell ref="A78:A79"/>
    <mergeCell ref="I78:I79"/>
    <mergeCell ref="G80:G89"/>
    <mergeCell ref="H80:H89"/>
    <mergeCell ref="A82:A83"/>
    <mergeCell ref="I82:I83"/>
    <mergeCell ref="I68:I69"/>
    <mergeCell ref="G70:G79"/>
    <mergeCell ref="H70:H79"/>
    <mergeCell ref="A72:A73"/>
    <mergeCell ref="I72:I73"/>
    <mergeCell ref="J72:J79"/>
    <mergeCell ref="A74:A75"/>
    <mergeCell ref="I74:I75"/>
    <mergeCell ref="A76:A77"/>
    <mergeCell ref="I76:I77"/>
    <mergeCell ref="G60:G69"/>
    <mergeCell ref="H60:H69"/>
    <mergeCell ref="A62:A63"/>
    <mergeCell ref="I62:I63"/>
    <mergeCell ref="J62:J69"/>
    <mergeCell ref="A64:A65"/>
    <mergeCell ref="I64:I65"/>
    <mergeCell ref="A66:A67"/>
    <mergeCell ref="I66:I67"/>
    <mergeCell ref="A68:A69"/>
    <mergeCell ref="J52:J59"/>
    <mergeCell ref="A54:A55"/>
    <mergeCell ref="I54:I55"/>
    <mergeCell ref="A56:A57"/>
    <mergeCell ref="I56:I57"/>
    <mergeCell ref="A58:A59"/>
    <mergeCell ref="I58:I59"/>
    <mergeCell ref="A48:A49"/>
    <mergeCell ref="I48:I49"/>
    <mergeCell ref="G50:G59"/>
    <mergeCell ref="H50:H59"/>
    <mergeCell ref="A52:A53"/>
    <mergeCell ref="I52:I53"/>
    <mergeCell ref="O35:O36"/>
    <mergeCell ref="G40:G49"/>
    <mergeCell ref="H40:H49"/>
    <mergeCell ref="A42:A43"/>
    <mergeCell ref="I42:I43"/>
    <mergeCell ref="J42:J49"/>
    <mergeCell ref="A44:A45"/>
    <mergeCell ref="I44:I45"/>
    <mergeCell ref="A46:A47"/>
    <mergeCell ref="I46:I47"/>
    <mergeCell ref="A25:A26"/>
    <mergeCell ref="G25:G26"/>
    <mergeCell ref="H25:H26"/>
    <mergeCell ref="I25:I26"/>
    <mergeCell ref="A33:A34"/>
    <mergeCell ref="A35:A36"/>
    <mergeCell ref="A21:A22"/>
    <mergeCell ref="G21:G22"/>
    <mergeCell ref="I21:I22"/>
    <mergeCell ref="J21:J23"/>
    <mergeCell ref="A23:A24"/>
    <mergeCell ref="G23:G24"/>
    <mergeCell ref="H23:H24"/>
    <mergeCell ref="I23:I24"/>
    <mergeCell ref="B10:C10"/>
    <mergeCell ref="D10:E10"/>
    <mergeCell ref="F10:G10"/>
    <mergeCell ref="H10:I10"/>
    <mergeCell ref="J10:K10"/>
    <mergeCell ref="L10:M10"/>
    <mergeCell ref="B2:M2"/>
    <mergeCell ref="B3:C3"/>
    <mergeCell ref="D3:E3"/>
    <mergeCell ref="F3:G3"/>
    <mergeCell ref="H3:I3"/>
    <mergeCell ref="J3:K3"/>
    <mergeCell ref="L3:M3"/>
  </mergeCells>
  <conditionalFormatting sqref="K188:K192">
    <cfRule type="uniqueValues" dxfId="0" priority="1" stopIfTrue="1"/>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M24"/>
  <sheetViews>
    <sheetView workbookViewId="0">
      <selection activeCell="H14" sqref="H14"/>
    </sheetView>
  </sheetViews>
  <sheetFormatPr defaultRowHeight="15" x14ac:dyDescent="0.25"/>
  <sheetData>
    <row r="2" spans="1:13" ht="15.75" x14ac:dyDescent="0.25">
      <c r="A2" s="102"/>
      <c r="B2" s="103" t="s">
        <v>69</v>
      </c>
      <c r="C2" s="104"/>
      <c r="D2" s="104"/>
      <c r="E2" s="104"/>
      <c r="F2" s="104"/>
      <c r="G2" s="104"/>
      <c r="H2" s="104"/>
      <c r="I2" s="104"/>
      <c r="J2" s="104"/>
      <c r="K2" s="104"/>
      <c r="L2" s="104"/>
      <c r="M2" s="105"/>
    </row>
    <row r="3" spans="1:13" x14ac:dyDescent="0.25">
      <c r="A3" s="102"/>
      <c r="B3" s="106" t="s">
        <v>70</v>
      </c>
      <c r="C3" s="107"/>
      <c r="D3" s="106" t="s">
        <v>71</v>
      </c>
      <c r="E3" s="107"/>
      <c r="F3" s="106" t="s">
        <v>72</v>
      </c>
      <c r="G3" s="107"/>
      <c r="H3" s="106" t="s">
        <v>73</v>
      </c>
      <c r="I3" s="107"/>
      <c r="J3" s="106" t="s">
        <v>74</v>
      </c>
      <c r="K3" s="107"/>
      <c r="L3" s="106" t="s">
        <v>75</v>
      </c>
      <c r="M3" s="107"/>
    </row>
    <row r="4" spans="1:13" ht="30" x14ac:dyDescent="0.25">
      <c r="A4" s="108" t="s">
        <v>112</v>
      </c>
      <c r="B4" s="109" t="s">
        <v>113</v>
      </c>
      <c r="C4" s="110" t="s">
        <v>114</v>
      </c>
      <c r="D4" s="109" t="s">
        <v>113</v>
      </c>
      <c r="E4" s="110" t="s">
        <v>114</v>
      </c>
      <c r="F4" s="109" t="s">
        <v>113</v>
      </c>
      <c r="G4" s="110" t="s">
        <v>114</v>
      </c>
      <c r="H4" s="109" t="s">
        <v>113</v>
      </c>
      <c r="I4" s="110" t="s">
        <v>114</v>
      </c>
      <c r="J4" s="109" t="s">
        <v>113</v>
      </c>
      <c r="K4" s="110" t="s">
        <v>114</v>
      </c>
      <c r="L4" s="109" t="s">
        <v>113</v>
      </c>
      <c r="M4" s="110" t="s">
        <v>114</v>
      </c>
    </row>
    <row r="5" spans="1:13" x14ac:dyDescent="0.25">
      <c r="A5" s="111">
        <v>1</v>
      </c>
      <c r="B5" s="111"/>
      <c r="C5" s="111"/>
      <c r="D5" s="111"/>
      <c r="E5" s="111"/>
      <c r="F5" s="111"/>
      <c r="G5" s="111"/>
      <c r="H5" s="111"/>
      <c r="I5" s="111"/>
      <c r="J5" s="111"/>
      <c r="K5" s="111"/>
      <c r="L5" s="111"/>
      <c r="M5" s="111"/>
    </row>
    <row r="6" spans="1:13" x14ac:dyDescent="0.25">
      <c r="A6" s="111">
        <v>2</v>
      </c>
      <c r="B6" s="111"/>
      <c r="C6" s="111"/>
      <c r="D6" s="111"/>
      <c r="E6" s="111"/>
      <c r="F6" s="111"/>
      <c r="G6" s="111"/>
      <c r="H6" s="111"/>
      <c r="I6" s="111"/>
      <c r="J6" s="111"/>
      <c r="K6" s="111"/>
      <c r="L6" s="111"/>
      <c r="M6" s="111"/>
    </row>
    <row r="7" spans="1:13" x14ac:dyDescent="0.25">
      <c r="A7" s="111">
        <v>3</v>
      </c>
      <c r="B7" s="111"/>
      <c r="C7" s="111"/>
      <c r="D7" s="111"/>
      <c r="E7" s="111"/>
      <c r="F7" s="111"/>
      <c r="G7" s="111"/>
      <c r="H7" s="111"/>
      <c r="I7" s="111"/>
      <c r="J7" s="111"/>
      <c r="K7" s="111"/>
      <c r="L7" s="111"/>
      <c r="M7" s="111"/>
    </row>
    <row r="8" spans="1:13" x14ac:dyDescent="0.25">
      <c r="A8" s="112" t="s">
        <v>78</v>
      </c>
      <c r="B8" s="113">
        <f>SUM(B5:B7)</f>
        <v>0</v>
      </c>
      <c r="C8" s="113">
        <f t="shared" ref="C8:M8" si="0">SUM(C5:C7)</f>
        <v>0</v>
      </c>
      <c r="D8" s="113">
        <f t="shared" si="0"/>
        <v>0</v>
      </c>
      <c r="E8" s="113">
        <f t="shared" si="0"/>
        <v>0</v>
      </c>
      <c r="F8" s="113">
        <f t="shared" si="0"/>
        <v>0</v>
      </c>
      <c r="G8" s="113">
        <f t="shared" si="0"/>
        <v>0</v>
      </c>
      <c r="H8" s="113">
        <f t="shared" si="0"/>
        <v>0</v>
      </c>
      <c r="I8" s="113">
        <f t="shared" si="0"/>
        <v>0</v>
      </c>
      <c r="J8" s="113">
        <f t="shared" si="0"/>
        <v>0</v>
      </c>
      <c r="K8" s="113">
        <f t="shared" si="0"/>
        <v>0</v>
      </c>
      <c r="L8" s="113">
        <f t="shared" si="0"/>
        <v>0</v>
      </c>
      <c r="M8" s="113">
        <f t="shared" si="0"/>
        <v>0</v>
      </c>
    </row>
    <row r="10" spans="1:13" x14ac:dyDescent="0.25">
      <c r="A10" s="102"/>
      <c r="B10" s="106" t="s">
        <v>79</v>
      </c>
      <c r="C10" s="107"/>
      <c r="D10" s="106" t="s">
        <v>80</v>
      </c>
      <c r="E10" s="107"/>
      <c r="F10" s="106" t="s">
        <v>81</v>
      </c>
      <c r="G10" s="107"/>
      <c r="H10" s="106" t="s">
        <v>82</v>
      </c>
      <c r="I10" s="107"/>
      <c r="J10" s="106" t="s">
        <v>83</v>
      </c>
      <c r="K10" s="107"/>
      <c r="L10" s="106" t="s">
        <v>84</v>
      </c>
      <c r="M10" s="107"/>
    </row>
    <row r="11" spans="1:13" ht="30" x14ac:dyDescent="0.25">
      <c r="A11" s="108" t="s">
        <v>112</v>
      </c>
      <c r="B11" s="109" t="s">
        <v>113</v>
      </c>
      <c r="C11" s="110" t="s">
        <v>114</v>
      </c>
      <c r="D11" s="109" t="s">
        <v>113</v>
      </c>
      <c r="E11" s="110" t="s">
        <v>114</v>
      </c>
      <c r="F11" s="109" t="s">
        <v>113</v>
      </c>
      <c r="G11" s="110" t="s">
        <v>114</v>
      </c>
      <c r="H11" s="109" t="s">
        <v>113</v>
      </c>
      <c r="I11" s="110" t="s">
        <v>114</v>
      </c>
      <c r="J11" s="109" t="s">
        <v>113</v>
      </c>
      <c r="K11" s="110" t="s">
        <v>114</v>
      </c>
      <c r="L11" s="109" t="s">
        <v>113</v>
      </c>
      <c r="M11" s="110" t="s">
        <v>114</v>
      </c>
    </row>
    <row r="12" spans="1:13" x14ac:dyDescent="0.25">
      <c r="A12" s="111">
        <v>1</v>
      </c>
      <c r="B12" s="111"/>
      <c r="C12" s="111"/>
      <c r="D12" s="111"/>
      <c r="E12" s="111"/>
      <c r="F12" s="111"/>
      <c r="G12" s="111"/>
      <c r="H12" s="111"/>
      <c r="I12" s="111"/>
      <c r="J12" s="111"/>
      <c r="K12" s="111"/>
      <c r="L12" s="111"/>
      <c r="M12" s="111"/>
    </row>
    <row r="13" spans="1:13" x14ac:dyDescent="0.25">
      <c r="A13" s="111">
        <v>2</v>
      </c>
      <c r="B13" s="111"/>
      <c r="C13" s="111"/>
      <c r="D13" s="111"/>
      <c r="E13" s="111"/>
      <c r="F13" s="111"/>
      <c r="G13" s="111"/>
      <c r="H13" s="111">
        <v>5</v>
      </c>
      <c r="I13" s="111"/>
      <c r="J13" s="111"/>
      <c r="K13" s="111"/>
      <c r="L13" s="111"/>
      <c r="M13" s="111"/>
    </row>
    <row r="14" spans="1:13" x14ac:dyDescent="0.25">
      <c r="A14" s="111">
        <v>3</v>
      </c>
      <c r="B14" s="111"/>
      <c r="C14" s="111"/>
      <c r="D14" s="111"/>
      <c r="E14" s="111"/>
      <c r="F14" s="111"/>
      <c r="G14" s="111"/>
      <c r="H14" s="111"/>
      <c r="I14" s="111"/>
      <c r="J14" s="111"/>
      <c r="K14" s="111"/>
      <c r="L14" s="111"/>
      <c r="M14" s="111"/>
    </row>
    <row r="15" spans="1:13" x14ac:dyDescent="0.25">
      <c r="A15" s="112" t="s">
        <v>78</v>
      </c>
      <c r="B15" s="113">
        <f>SUM(B12:B14)</f>
        <v>0</v>
      </c>
      <c r="C15" s="113">
        <f>SUM(C12:C14)</f>
        <v>0</v>
      </c>
      <c r="D15" s="113">
        <f t="shared" ref="D15:M15" si="1">SUM(D12:D14)</f>
        <v>0</v>
      </c>
      <c r="E15" s="113">
        <f t="shared" si="1"/>
        <v>0</v>
      </c>
      <c r="F15" s="113">
        <f t="shared" si="1"/>
        <v>0</v>
      </c>
      <c r="G15" s="113">
        <f t="shared" si="1"/>
        <v>0</v>
      </c>
      <c r="H15" s="113">
        <f t="shared" si="1"/>
        <v>5</v>
      </c>
      <c r="I15" s="113">
        <f t="shared" si="1"/>
        <v>0</v>
      </c>
      <c r="J15" s="113">
        <f t="shared" si="1"/>
        <v>0</v>
      </c>
      <c r="K15" s="113">
        <f t="shared" si="1"/>
        <v>0</v>
      </c>
      <c r="L15" s="113">
        <f t="shared" si="1"/>
        <v>0</v>
      </c>
      <c r="M15" s="113">
        <f t="shared" si="1"/>
        <v>0</v>
      </c>
    </row>
    <row r="18" spans="1:10" ht="15.75" thickBot="1" x14ac:dyDescent="0.3"/>
    <row r="19" spans="1:10" ht="16.5" thickBot="1" x14ac:dyDescent="0.3">
      <c r="A19" s="448" t="s">
        <v>1</v>
      </c>
      <c r="B19" s="448" t="s">
        <v>2</v>
      </c>
      <c r="C19" s="449" t="s">
        <v>3</v>
      </c>
      <c r="D19" s="450" t="s">
        <v>4</v>
      </c>
      <c r="E19" s="450" t="s">
        <v>5</v>
      </c>
      <c r="F19" s="451" t="s">
        <v>6</v>
      </c>
      <c r="G19" s="451" t="s">
        <v>7</v>
      </c>
      <c r="H19" s="451" t="s">
        <v>8</v>
      </c>
      <c r="I19" s="451" t="s">
        <v>9</v>
      </c>
      <c r="J19" s="451" t="s">
        <v>548</v>
      </c>
    </row>
    <row r="20" spans="1:10" ht="15.75" x14ac:dyDescent="0.25">
      <c r="A20" s="452" t="s">
        <v>549</v>
      </c>
      <c r="B20" s="453" t="s">
        <v>550</v>
      </c>
      <c r="C20" s="454" t="s">
        <v>551</v>
      </c>
      <c r="D20" s="455">
        <v>40837</v>
      </c>
      <c r="E20" s="456" t="s">
        <v>552</v>
      </c>
      <c r="F20" s="457" t="s">
        <v>553</v>
      </c>
      <c r="G20" s="457" t="s">
        <v>34</v>
      </c>
      <c r="H20" s="458">
        <v>1</v>
      </c>
      <c r="I20" s="459" t="s">
        <v>554</v>
      </c>
      <c r="J20" s="459" t="s">
        <v>555</v>
      </c>
    </row>
    <row r="21" spans="1:10" ht="15.75" x14ac:dyDescent="0.25">
      <c r="A21" s="452" t="str">
        <f>LEFT(A20,FIND("x",SUBSTITUTE(A20,".","x",3))-1)&amp;"."&amp;(MID(A20,FIND("x",SUBSTITUTE(A20,".","x",3))+1,3)+1)</f>
        <v>10.249.49.11</v>
      </c>
      <c r="B21" s="453" t="s">
        <v>556</v>
      </c>
      <c r="C21" s="454" t="s">
        <v>557</v>
      </c>
      <c r="D21" s="455">
        <v>40837</v>
      </c>
      <c r="E21" s="460" t="s">
        <v>558</v>
      </c>
      <c r="F21" s="457">
        <v>52600013744</v>
      </c>
      <c r="G21" s="457" t="s">
        <v>34</v>
      </c>
      <c r="H21" s="458">
        <v>1</v>
      </c>
      <c r="I21" s="459" t="s">
        <v>554</v>
      </c>
      <c r="J21" s="459" t="s">
        <v>555</v>
      </c>
    </row>
    <row r="22" spans="1:10" ht="15.75" x14ac:dyDescent="0.25">
      <c r="A22" s="452" t="str">
        <f>LEFT(A21,FIND("x",SUBSTITUTE(A21,".","x",3))-1)&amp;"."&amp;(MID(A21,FIND("x",SUBSTITUTE(A21,".","x",3))+1,3)+1)</f>
        <v>10.249.49.12</v>
      </c>
      <c r="B22" s="453" t="s">
        <v>559</v>
      </c>
      <c r="C22" s="454" t="s">
        <v>560</v>
      </c>
      <c r="D22" s="455">
        <v>40837</v>
      </c>
      <c r="E22" s="460" t="s">
        <v>558</v>
      </c>
      <c r="F22" s="457">
        <v>52600013326</v>
      </c>
      <c r="G22" s="457" t="s">
        <v>34</v>
      </c>
      <c r="H22" s="458">
        <v>2</v>
      </c>
      <c r="I22" s="459" t="s">
        <v>561</v>
      </c>
      <c r="J22" s="459" t="s">
        <v>555</v>
      </c>
    </row>
    <row r="23" spans="1:10" ht="15.75" x14ac:dyDescent="0.25">
      <c r="A23" s="452" t="str">
        <f>LEFT(A22,FIND("x",SUBSTITUTE(A22,".","x",3))-1)&amp;"."&amp;(MID(A22,FIND("x",SUBSTITUTE(A22,".","x",3))+1,3)+1)</f>
        <v>10.249.49.13</v>
      </c>
      <c r="B23" s="453" t="s">
        <v>562</v>
      </c>
      <c r="C23" s="454" t="s">
        <v>563</v>
      </c>
      <c r="D23" s="455">
        <v>40837</v>
      </c>
      <c r="E23" s="460" t="s">
        <v>564</v>
      </c>
      <c r="F23" s="457">
        <v>52600059037</v>
      </c>
      <c r="G23" s="457" t="s">
        <v>34</v>
      </c>
      <c r="H23" s="458">
        <v>2</v>
      </c>
      <c r="I23" s="459" t="s">
        <v>554</v>
      </c>
      <c r="J23" s="459" t="s">
        <v>555</v>
      </c>
    </row>
    <row r="24" spans="1:10" ht="16.5" thickBot="1" x14ac:dyDescent="0.3">
      <c r="A24" s="461" t="s">
        <v>565</v>
      </c>
      <c r="B24" s="462" t="s">
        <v>566</v>
      </c>
      <c r="C24" s="463" t="s">
        <v>567</v>
      </c>
      <c r="D24" s="464" t="s">
        <v>34</v>
      </c>
      <c r="E24" s="465" t="s">
        <v>568</v>
      </c>
      <c r="F24" s="466" t="s">
        <v>34</v>
      </c>
      <c r="G24" s="466" t="s">
        <v>34</v>
      </c>
      <c r="H24" s="467">
        <v>2</v>
      </c>
      <c r="I24" s="468" t="s">
        <v>554</v>
      </c>
      <c r="J24" s="468" t="s">
        <v>555</v>
      </c>
    </row>
  </sheetData>
  <mergeCells count="13">
    <mergeCell ref="B10:C10"/>
    <mergeCell ref="D10:E10"/>
    <mergeCell ref="F10:G10"/>
    <mergeCell ref="H10:I10"/>
    <mergeCell ref="J10:K10"/>
    <mergeCell ref="L10:M10"/>
    <mergeCell ref="B2:M2"/>
    <mergeCell ref="B3:C3"/>
    <mergeCell ref="D3:E3"/>
    <mergeCell ref="F3:G3"/>
    <mergeCell ref="H3:I3"/>
    <mergeCell ref="J3:K3"/>
    <mergeCell ref="L3:M3"/>
  </mergeCells>
  <dataValidations count="4">
    <dataValidation allowBlank="1" showInputMessage="1" showErrorMessage="1" promptTitle="Computer Serial Number" prompt="_x000a_Enter Computer Serial Number, if available." sqref="F20:F24"/>
    <dataValidation type="list" allowBlank="1" showInputMessage="1" showErrorMessage="1" sqref="I20:I24">
      <formula1>$I$212:$I$220</formula1>
    </dataValidation>
    <dataValidation type="list" allowBlank="1" showInputMessage="1" showErrorMessage="1" sqref="J20:J24">
      <formula1>$J$212:$J$218</formula1>
    </dataValidation>
    <dataValidation type="list" allowBlank="1" showInputMessage="1" showErrorMessage="1" sqref="E20:E24">
      <formula1>$E$212:$E$226</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2:O58"/>
  <sheetViews>
    <sheetView workbookViewId="0">
      <selection activeCell="A2" sqref="A2:M15"/>
    </sheetView>
  </sheetViews>
  <sheetFormatPr defaultRowHeight="15" x14ac:dyDescent="0.25"/>
  <sheetData>
    <row r="2" spans="1:13" ht="15.75" x14ac:dyDescent="0.25">
      <c r="B2" s="97" t="s">
        <v>69</v>
      </c>
      <c r="C2" s="98"/>
      <c r="D2" s="98"/>
      <c r="E2" s="98"/>
      <c r="F2" s="98"/>
      <c r="G2" s="98"/>
      <c r="H2" s="98"/>
      <c r="I2" s="98"/>
      <c r="J2" s="98"/>
      <c r="K2" s="98"/>
      <c r="L2" s="98"/>
      <c r="M2" s="99"/>
    </row>
    <row r="3" spans="1:13" x14ac:dyDescent="0.25">
      <c r="B3" s="95" t="s">
        <v>70</v>
      </c>
      <c r="C3" s="96"/>
      <c r="D3" s="95" t="s">
        <v>71</v>
      </c>
      <c r="E3" s="96"/>
      <c r="F3" s="95" t="s">
        <v>72</v>
      </c>
      <c r="G3" s="96"/>
      <c r="H3" s="95" t="s">
        <v>73</v>
      </c>
      <c r="I3" s="96"/>
      <c r="J3" s="95" t="s">
        <v>74</v>
      </c>
      <c r="K3" s="96"/>
      <c r="L3" s="95" t="s">
        <v>75</v>
      </c>
      <c r="M3" s="96"/>
    </row>
    <row r="4" spans="1:13" ht="30" x14ac:dyDescent="0.25">
      <c r="A4" s="47" t="s">
        <v>112</v>
      </c>
      <c r="B4" s="48" t="s">
        <v>113</v>
      </c>
      <c r="C4" s="49" t="s">
        <v>114</v>
      </c>
      <c r="D4" s="48" t="s">
        <v>113</v>
      </c>
      <c r="E4" s="49" t="s">
        <v>114</v>
      </c>
      <c r="F4" s="48" t="s">
        <v>113</v>
      </c>
      <c r="G4" s="49" t="s">
        <v>114</v>
      </c>
      <c r="H4" s="48" t="s">
        <v>113</v>
      </c>
      <c r="I4" s="49" t="s">
        <v>114</v>
      </c>
      <c r="J4" s="48" t="s">
        <v>113</v>
      </c>
      <c r="K4" s="49" t="s">
        <v>114</v>
      </c>
      <c r="L4" s="48" t="s">
        <v>113</v>
      </c>
      <c r="M4" s="49" t="s">
        <v>114</v>
      </c>
    </row>
    <row r="5" spans="1:13" x14ac:dyDescent="0.25">
      <c r="A5" s="50">
        <v>1</v>
      </c>
      <c r="B5" s="50">
        <v>4</v>
      </c>
      <c r="C5" s="50">
        <v>0</v>
      </c>
      <c r="D5" s="50">
        <v>4</v>
      </c>
      <c r="E5" s="50">
        <v>0</v>
      </c>
      <c r="F5" s="50">
        <v>4</v>
      </c>
      <c r="G5" s="50">
        <v>0</v>
      </c>
      <c r="H5" s="50">
        <v>4</v>
      </c>
      <c r="I5" s="50">
        <v>0</v>
      </c>
      <c r="J5" s="50">
        <v>4</v>
      </c>
      <c r="K5" s="50">
        <v>0</v>
      </c>
      <c r="L5" s="50">
        <v>4</v>
      </c>
      <c r="M5" s="50">
        <v>0</v>
      </c>
    </row>
    <row r="6" spans="1:13" x14ac:dyDescent="0.25">
      <c r="A6" s="50">
        <v>2</v>
      </c>
      <c r="B6" s="50">
        <v>25</v>
      </c>
      <c r="C6" s="50">
        <v>0</v>
      </c>
      <c r="D6" s="50">
        <v>25</v>
      </c>
      <c r="E6" s="50">
        <v>0</v>
      </c>
      <c r="F6" s="50">
        <v>25</v>
      </c>
      <c r="G6" s="50">
        <v>2</v>
      </c>
      <c r="H6" s="50">
        <v>25</v>
      </c>
      <c r="I6" s="50">
        <v>2</v>
      </c>
      <c r="J6" s="50">
        <v>25</v>
      </c>
      <c r="K6" s="50">
        <v>0</v>
      </c>
      <c r="L6" s="50">
        <v>25</v>
      </c>
      <c r="M6" s="50">
        <v>0</v>
      </c>
    </row>
    <row r="7" spans="1:13" x14ac:dyDescent="0.25">
      <c r="A7" s="50">
        <v>3</v>
      </c>
      <c r="B7" s="50">
        <v>18</v>
      </c>
      <c r="C7" s="50">
        <v>0</v>
      </c>
      <c r="D7" s="50">
        <v>18</v>
      </c>
      <c r="E7" s="50">
        <v>0</v>
      </c>
      <c r="F7" s="50">
        <v>18</v>
      </c>
      <c r="G7" s="50">
        <v>0</v>
      </c>
      <c r="H7" s="50">
        <v>18</v>
      </c>
      <c r="I7" s="50">
        <v>1</v>
      </c>
      <c r="J7" s="50">
        <v>18</v>
      </c>
      <c r="K7" s="50">
        <v>1</v>
      </c>
      <c r="L7" s="50">
        <v>18</v>
      </c>
      <c r="M7" s="50">
        <v>0</v>
      </c>
    </row>
    <row r="8" spans="1:13" x14ac:dyDescent="0.25">
      <c r="A8" s="51" t="s">
        <v>78</v>
      </c>
      <c r="B8" s="52">
        <f t="shared" ref="B8:L8" si="0">SUM(B5:B7)</f>
        <v>47</v>
      </c>
      <c r="C8" s="52">
        <f t="shared" si="0"/>
        <v>0</v>
      </c>
      <c r="D8" s="52">
        <f t="shared" si="0"/>
        <v>47</v>
      </c>
      <c r="E8" s="52">
        <f t="shared" si="0"/>
        <v>0</v>
      </c>
      <c r="F8" s="52">
        <f t="shared" si="0"/>
        <v>47</v>
      </c>
      <c r="G8" s="52">
        <f t="shared" si="0"/>
        <v>2</v>
      </c>
      <c r="H8" s="52">
        <f t="shared" si="0"/>
        <v>47</v>
      </c>
      <c r="I8" s="52">
        <f t="shared" si="0"/>
        <v>3</v>
      </c>
      <c r="J8" s="52">
        <f t="shared" si="0"/>
        <v>47</v>
      </c>
      <c r="K8" s="52">
        <v>1</v>
      </c>
      <c r="L8" s="52">
        <f t="shared" si="0"/>
        <v>47</v>
      </c>
      <c r="M8" s="52">
        <v>0</v>
      </c>
    </row>
    <row r="10" spans="1:13" x14ac:dyDescent="0.25">
      <c r="B10" s="95" t="s">
        <v>79</v>
      </c>
      <c r="C10" s="96"/>
      <c r="D10" s="95" t="s">
        <v>80</v>
      </c>
      <c r="E10" s="96"/>
      <c r="F10" s="95" t="s">
        <v>81</v>
      </c>
      <c r="G10" s="96"/>
      <c r="H10" s="95" t="s">
        <v>82</v>
      </c>
      <c r="I10" s="96"/>
      <c r="J10" s="95" t="s">
        <v>83</v>
      </c>
      <c r="K10" s="96"/>
      <c r="L10" s="95" t="s">
        <v>84</v>
      </c>
      <c r="M10" s="96"/>
    </row>
    <row r="11" spans="1:13" ht="30" x14ac:dyDescent="0.25">
      <c r="A11" s="47" t="s">
        <v>112</v>
      </c>
      <c r="B11" s="48" t="s">
        <v>113</v>
      </c>
      <c r="C11" s="49" t="s">
        <v>114</v>
      </c>
      <c r="D11" s="48" t="s">
        <v>113</v>
      </c>
      <c r="E11" s="49" t="s">
        <v>114</v>
      </c>
      <c r="F11" s="48" t="s">
        <v>113</v>
      </c>
      <c r="G11" s="49" t="s">
        <v>114</v>
      </c>
      <c r="H11" s="48" t="s">
        <v>113</v>
      </c>
      <c r="I11" s="49" t="s">
        <v>114</v>
      </c>
      <c r="J11" s="48" t="s">
        <v>113</v>
      </c>
      <c r="K11" s="49" t="s">
        <v>114</v>
      </c>
      <c r="L11" s="48" t="s">
        <v>113</v>
      </c>
      <c r="M11" s="49" t="s">
        <v>114</v>
      </c>
    </row>
    <row r="12" spans="1:13" x14ac:dyDescent="0.25">
      <c r="A12" s="50">
        <v>1</v>
      </c>
      <c r="B12" s="50">
        <v>4</v>
      </c>
      <c r="C12" s="50">
        <v>0</v>
      </c>
      <c r="D12" s="50">
        <v>4</v>
      </c>
      <c r="E12" s="50">
        <v>0</v>
      </c>
      <c r="F12" s="50">
        <v>4</v>
      </c>
      <c r="G12" s="50">
        <v>0</v>
      </c>
      <c r="H12" s="50">
        <v>4</v>
      </c>
      <c r="I12" s="50"/>
      <c r="J12" s="50">
        <v>4</v>
      </c>
      <c r="K12" s="50"/>
      <c r="L12" s="50">
        <v>4</v>
      </c>
      <c r="M12" s="50"/>
    </row>
    <row r="13" spans="1:13" x14ac:dyDescent="0.25">
      <c r="A13" s="50">
        <v>2</v>
      </c>
      <c r="B13" s="50">
        <v>25</v>
      </c>
      <c r="C13" s="50">
        <v>2</v>
      </c>
      <c r="D13" s="50">
        <v>25</v>
      </c>
      <c r="E13" s="50">
        <v>3</v>
      </c>
      <c r="F13" s="50">
        <v>25</v>
      </c>
      <c r="G13" s="50">
        <v>1</v>
      </c>
      <c r="H13" s="50">
        <v>25</v>
      </c>
      <c r="I13" s="50"/>
      <c r="J13" s="50">
        <v>25</v>
      </c>
      <c r="K13" s="50"/>
      <c r="L13" s="50">
        <v>25</v>
      </c>
      <c r="M13" s="50"/>
    </row>
    <row r="14" spans="1:13" x14ac:dyDescent="0.25">
      <c r="A14" s="50">
        <v>3</v>
      </c>
      <c r="B14" s="50">
        <v>18</v>
      </c>
      <c r="C14" s="50">
        <v>1</v>
      </c>
      <c r="D14" s="50">
        <v>18</v>
      </c>
      <c r="E14" s="50">
        <v>0</v>
      </c>
      <c r="F14" s="50">
        <v>18</v>
      </c>
      <c r="G14" s="50">
        <v>0</v>
      </c>
      <c r="H14" s="50">
        <v>18</v>
      </c>
      <c r="I14" s="50"/>
      <c r="J14" s="50">
        <v>18</v>
      </c>
      <c r="K14" s="50"/>
      <c r="L14" s="50">
        <v>18</v>
      </c>
      <c r="M14" s="50"/>
    </row>
    <row r="15" spans="1:13" x14ac:dyDescent="0.25">
      <c r="A15" s="51" t="s">
        <v>78</v>
      </c>
      <c r="B15" s="52">
        <f>SUM(B12:B14)</f>
        <v>47</v>
      </c>
      <c r="C15" s="52">
        <f>SUM(C12:C14)</f>
        <v>3</v>
      </c>
      <c r="D15" s="52">
        <f t="shared" ref="D15:L15" si="1">SUM(D12:D14)</f>
        <v>47</v>
      </c>
      <c r="E15" s="52">
        <f>SUM(E12:E14)</f>
        <v>3</v>
      </c>
      <c r="F15" s="52">
        <f t="shared" si="1"/>
        <v>47</v>
      </c>
      <c r="G15" s="52">
        <v>1</v>
      </c>
      <c r="H15" s="52">
        <f t="shared" si="1"/>
        <v>47</v>
      </c>
      <c r="I15" s="52"/>
      <c r="J15" s="52">
        <f t="shared" si="1"/>
        <v>47</v>
      </c>
      <c r="K15" s="52"/>
      <c r="L15" s="52">
        <f t="shared" si="1"/>
        <v>47</v>
      </c>
      <c r="M15" s="52"/>
    </row>
    <row r="17" spans="1:15" ht="15.75" thickBot="1" x14ac:dyDescent="0.3"/>
    <row r="18" spans="1:15" ht="132" x14ac:dyDescent="0.25">
      <c r="A18" s="53" t="s">
        <v>85</v>
      </c>
      <c r="B18" s="54" t="s">
        <v>86</v>
      </c>
      <c r="C18" s="55" t="s">
        <v>87</v>
      </c>
      <c r="D18" s="55" t="s">
        <v>88</v>
      </c>
      <c r="E18" s="55" t="s">
        <v>89</v>
      </c>
      <c r="F18" s="53" t="s">
        <v>90</v>
      </c>
      <c r="G18" s="55" t="s">
        <v>91</v>
      </c>
      <c r="H18" s="56" t="s">
        <v>92</v>
      </c>
      <c r="I18" s="56" t="s">
        <v>93</v>
      </c>
      <c r="J18" s="55" t="s">
        <v>94</v>
      </c>
      <c r="K18" s="57" t="s">
        <v>95</v>
      </c>
      <c r="L18" s="55" t="s">
        <v>96</v>
      </c>
      <c r="M18" s="58" t="s">
        <v>115</v>
      </c>
      <c r="N18" s="59" t="s">
        <v>98</v>
      </c>
      <c r="O18" s="58" t="s">
        <v>99</v>
      </c>
    </row>
    <row r="19" spans="1:15" ht="120" x14ac:dyDescent="0.25">
      <c r="A19" s="60" t="s">
        <v>116</v>
      </c>
      <c r="B19" s="35" t="s">
        <v>101</v>
      </c>
      <c r="C19" s="36" t="s">
        <v>117</v>
      </c>
      <c r="D19" s="61" t="s">
        <v>118</v>
      </c>
      <c r="E19" s="36">
        <v>1</v>
      </c>
      <c r="F19" s="36">
        <v>3</v>
      </c>
      <c r="G19" s="36">
        <v>10</v>
      </c>
      <c r="H19" s="36">
        <v>93</v>
      </c>
      <c r="I19" s="37">
        <f>8*60/G19</f>
        <v>48</v>
      </c>
      <c r="J19" s="62">
        <v>12.2</v>
      </c>
      <c r="K19" s="38">
        <v>43467</v>
      </c>
      <c r="L19" s="39" t="s">
        <v>119</v>
      </c>
      <c r="M19" s="39" t="s">
        <v>120</v>
      </c>
      <c r="N19" s="36">
        <v>158.74</v>
      </c>
      <c r="O19" s="63"/>
    </row>
    <row r="20" spans="1:15" x14ac:dyDescent="0.25">
      <c r="A20" s="34" t="s">
        <v>121</v>
      </c>
      <c r="B20" s="35" t="s">
        <v>101</v>
      </c>
      <c r="C20" s="36" t="s">
        <v>122</v>
      </c>
      <c r="D20" s="36" t="s">
        <v>123</v>
      </c>
      <c r="E20" s="64">
        <v>1</v>
      </c>
      <c r="F20" s="64">
        <v>3</v>
      </c>
      <c r="G20" s="64">
        <v>8</v>
      </c>
      <c r="H20" s="64">
        <v>94</v>
      </c>
      <c r="I20" s="37">
        <f t="shared" ref="I20:I58" si="2">8*60/G20</f>
        <v>60</v>
      </c>
      <c r="J20" s="62">
        <v>1.45</v>
      </c>
      <c r="K20" s="65">
        <v>43537</v>
      </c>
      <c r="L20" s="39" t="s">
        <v>28</v>
      </c>
      <c r="M20" s="36" t="s">
        <v>28</v>
      </c>
      <c r="N20" s="36" t="s">
        <v>28</v>
      </c>
      <c r="O20" s="66"/>
    </row>
    <row r="21" spans="1:15" x14ac:dyDescent="0.25">
      <c r="A21" s="67" t="s">
        <v>124</v>
      </c>
      <c r="B21" s="35" t="s">
        <v>101</v>
      </c>
      <c r="C21" s="36" t="s">
        <v>125</v>
      </c>
      <c r="D21" s="36" t="s">
        <v>126</v>
      </c>
      <c r="E21" s="64">
        <v>1</v>
      </c>
      <c r="F21" s="64">
        <v>3</v>
      </c>
      <c r="G21" s="64">
        <v>15</v>
      </c>
      <c r="H21" s="64">
        <v>97</v>
      </c>
      <c r="I21" s="37">
        <f t="shared" si="2"/>
        <v>32</v>
      </c>
      <c r="J21" s="62">
        <v>4.2</v>
      </c>
      <c r="K21" s="65">
        <v>43524</v>
      </c>
      <c r="L21" s="39" t="s">
        <v>28</v>
      </c>
      <c r="M21" s="39" t="s">
        <v>28</v>
      </c>
      <c r="N21" s="39" t="s">
        <v>28</v>
      </c>
      <c r="O21" s="66"/>
    </row>
    <row r="22" spans="1:15" x14ac:dyDescent="0.25">
      <c r="A22" s="67" t="s">
        <v>127</v>
      </c>
      <c r="B22" s="35" t="s">
        <v>101</v>
      </c>
      <c r="C22" s="36" t="s">
        <v>128</v>
      </c>
      <c r="D22" s="36" t="s">
        <v>129</v>
      </c>
      <c r="E22" s="64">
        <v>1</v>
      </c>
      <c r="F22" s="64">
        <v>3</v>
      </c>
      <c r="G22" s="64">
        <v>15</v>
      </c>
      <c r="H22" s="64">
        <v>99</v>
      </c>
      <c r="I22" s="37">
        <f t="shared" si="2"/>
        <v>32</v>
      </c>
      <c r="J22" s="62">
        <v>1.21</v>
      </c>
      <c r="K22" s="65">
        <v>43524</v>
      </c>
      <c r="L22" s="39" t="s">
        <v>28</v>
      </c>
      <c r="M22" s="39" t="s">
        <v>28</v>
      </c>
      <c r="N22" s="39" t="s">
        <v>28</v>
      </c>
      <c r="O22" s="66"/>
    </row>
    <row r="23" spans="1:15" ht="60" x14ac:dyDescent="0.25">
      <c r="A23" s="68" t="s">
        <v>130</v>
      </c>
      <c r="B23" s="35" t="s">
        <v>101</v>
      </c>
      <c r="C23" s="36" t="s">
        <v>131</v>
      </c>
      <c r="D23" s="36" t="s">
        <v>132</v>
      </c>
      <c r="E23" s="64">
        <v>2</v>
      </c>
      <c r="F23" s="64">
        <v>3</v>
      </c>
      <c r="G23" s="64">
        <v>45</v>
      </c>
      <c r="H23" s="64">
        <v>96</v>
      </c>
      <c r="I23" s="37">
        <f t="shared" si="2"/>
        <v>10.666666666666666</v>
      </c>
      <c r="J23" s="62">
        <v>10.38</v>
      </c>
      <c r="K23" s="65">
        <v>43574</v>
      </c>
      <c r="L23" s="39" t="s">
        <v>28</v>
      </c>
      <c r="M23" s="39" t="s">
        <v>28</v>
      </c>
      <c r="N23" s="39" t="s">
        <v>28</v>
      </c>
      <c r="O23" s="66"/>
    </row>
    <row r="24" spans="1:15" ht="60" x14ac:dyDescent="0.25">
      <c r="A24" s="68" t="s">
        <v>130</v>
      </c>
      <c r="B24" s="35" t="s">
        <v>101</v>
      </c>
      <c r="C24" s="36" t="s">
        <v>133</v>
      </c>
      <c r="D24" s="36" t="s">
        <v>134</v>
      </c>
      <c r="E24" s="64">
        <v>2</v>
      </c>
      <c r="F24" s="64">
        <v>3</v>
      </c>
      <c r="G24" s="64">
        <v>40</v>
      </c>
      <c r="H24" s="64">
        <v>96</v>
      </c>
      <c r="I24" s="37">
        <f t="shared" si="2"/>
        <v>12</v>
      </c>
      <c r="J24" s="62">
        <v>10.38</v>
      </c>
      <c r="K24" s="65">
        <v>43574</v>
      </c>
      <c r="L24" s="39" t="s">
        <v>28</v>
      </c>
      <c r="M24" s="39" t="s">
        <v>28</v>
      </c>
      <c r="N24" s="39" t="s">
        <v>28</v>
      </c>
      <c r="O24" s="66"/>
    </row>
    <row r="25" spans="1:15" x14ac:dyDescent="0.25">
      <c r="A25" s="34" t="s">
        <v>135</v>
      </c>
      <c r="B25" s="35" t="s">
        <v>101</v>
      </c>
      <c r="C25" s="36">
        <v>91356</v>
      </c>
      <c r="D25" s="36" t="s">
        <v>102</v>
      </c>
      <c r="E25" s="36">
        <v>4</v>
      </c>
      <c r="F25" s="64">
        <v>1</v>
      </c>
      <c r="G25" s="36">
        <v>5</v>
      </c>
      <c r="H25" s="36">
        <v>100</v>
      </c>
      <c r="I25" s="37">
        <f t="shared" si="2"/>
        <v>96</v>
      </c>
      <c r="J25" s="62" t="s">
        <v>28</v>
      </c>
      <c r="K25" s="65">
        <v>43419</v>
      </c>
      <c r="L25" s="39" t="s">
        <v>28</v>
      </c>
      <c r="M25" s="39" t="s">
        <v>28</v>
      </c>
      <c r="N25" s="39" t="s">
        <v>28</v>
      </c>
      <c r="O25" s="66"/>
    </row>
    <row r="26" spans="1:15" x14ac:dyDescent="0.25">
      <c r="A26" s="34" t="s">
        <v>135</v>
      </c>
      <c r="B26" s="35" t="s">
        <v>101</v>
      </c>
      <c r="C26" s="36" t="s">
        <v>136</v>
      </c>
      <c r="D26" s="36" t="s">
        <v>137</v>
      </c>
      <c r="E26" s="64">
        <v>2</v>
      </c>
      <c r="F26" s="64">
        <v>2</v>
      </c>
      <c r="G26" s="64">
        <v>30</v>
      </c>
      <c r="H26" s="64">
        <v>99</v>
      </c>
      <c r="I26" s="37">
        <f t="shared" si="2"/>
        <v>16</v>
      </c>
      <c r="J26" s="62">
        <v>46.07</v>
      </c>
      <c r="K26" s="65">
        <v>43389</v>
      </c>
      <c r="L26" s="39" t="s">
        <v>28</v>
      </c>
      <c r="M26" s="39" t="s">
        <v>28</v>
      </c>
      <c r="N26" s="39" t="s">
        <v>28</v>
      </c>
      <c r="O26" s="66"/>
    </row>
    <row r="27" spans="1:15" x14ac:dyDescent="0.25">
      <c r="A27" s="34" t="s">
        <v>135</v>
      </c>
      <c r="B27" s="35" t="s">
        <v>101</v>
      </c>
      <c r="C27" s="36" t="s">
        <v>138</v>
      </c>
      <c r="D27" s="36" t="s">
        <v>137</v>
      </c>
      <c r="E27" s="64">
        <v>2</v>
      </c>
      <c r="F27" s="64">
        <v>2</v>
      </c>
      <c r="G27" s="64">
        <v>30</v>
      </c>
      <c r="H27" s="64">
        <v>99</v>
      </c>
      <c r="I27" s="37">
        <f t="shared" si="2"/>
        <v>16</v>
      </c>
      <c r="J27" s="69">
        <v>46.07</v>
      </c>
      <c r="K27" s="65">
        <v>43389</v>
      </c>
      <c r="L27" s="39" t="s">
        <v>28</v>
      </c>
      <c r="M27" s="39" t="s">
        <v>28</v>
      </c>
      <c r="N27" s="39" t="s">
        <v>28</v>
      </c>
      <c r="O27" s="66"/>
    </row>
    <row r="28" spans="1:15" x14ac:dyDescent="0.25">
      <c r="A28" s="34" t="s">
        <v>139</v>
      </c>
      <c r="B28" s="35" t="s">
        <v>101</v>
      </c>
      <c r="C28" s="36" t="s">
        <v>140</v>
      </c>
      <c r="D28" s="44" t="s">
        <v>141</v>
      </c>
      <c r="E28" s="64">
        <v>1</v>
      </c>
      <c r="F28" s="36">
        <v>3</v>
      </c>
      <c r="G28" s="64">
        <v>30</v>
      </c>
      <c r="H28" s="64">
        <v>99</v>
      </c>
      <c r="I28" s="37">
        <f t="shared" si="2"/>
        <v>16</v>
      </c>
      <c r="J28" s="69">
        <v>1.67</v>
      </c>
      <c r="K28" s="65">
        <v>43467</v>
      </c>
      <c r="L28" s="39" t="s">
        <v>28</v>
      </c>
      <c r="M28" s="39" t="s">
        <v>28</v>
      </c>
      <c r="N28" s="39" t="s">
        <v>28</v>
      </c>
      <c r="O28" s="66"/>
    </row>
    <row r="29" spans="1:15" ht="135" x14ac:dyDescent="0.25">
      <c r="A29" s="34" t="s">
        <v>142</v>
      </c>
      <c r="B29" s="35" t="s">
        <v>143</v>
      </c>
      <c r="C29" s="36" t="s">
        <v>144</v>
      </c>
      <c r="D29" s="36" t="s">
        <v>145</v>
      </c>
      <c r="E29" s="64">
        <v>2</v>
      </c>
      <c r="F29" s="64">
        <v>2</v>
      </c>
      <c r="G29" s="64">
        <v>30</v>
      </c>
      <c r="H29" s="36" t="s">
        <v>28</v>
      </c>
      <c r="I29" s="37">
        <f t="shared" si="2"/>
        <v>16</v>
      </c>
      <c r="J29" s="62" t="s">
        <v>28</v>
      </c>
      <c r="K29" s="65">
        <v>43481</v>
      </c>
      <c r="L29" s="39" t="s">
        <v>146</v>
      </c>
      <c r="M29" s="39" t="s">
        <v>120</v>
      </c>
      <c r="N29" s="70">
        <v>158.74</v>
      </c>
      <c r="O29" s="66"/>
    </row>
    <row r="30" spans="1:15" x14ac:dyDescent="0.25">
      <c r="A30" s="34" t="s">
        <v>142</v>
      </c>
      <c r="B30" s="35" t="s">
        <v>143</v>
      </c>
      <c r="C30" s="36" t="s">
        <v>147</v>
      </c>
      <c r="D30" s="36" t="s">
        <v>145</v>
      </c>
      <c r="E30" s="64">
        <v>2</v>
      </c>
      <c r="F30" s="64">
        <v>2</v>
      </c>
      <c r="G30" s="64">
        <v>30</v>
      </c>
      <c r="H30" s="36" t="s">
        <v>28</v>
      </c>
      <c r="I30" s="37">
        <f t="shared" si="2"/>
        <v>16</v>
      </c>
      <c r="J30" s="62" t="s">
        <v>28</v>
      </c>
      <c r="K30" s="65">
        <v>43481</v>
      </c>
      <c r="L30" s="39" t="s">
        <v>28</v>
      </c>
      <c r="M30" s="39" t="s">
        <v>28</v>
      </c>
      <c r="N30" s="39" t="s">
        <v>28</v>
      </c>
      <c r="O30" s="66"/>
    </row>
    <row r="31" spans="1:15" ht="60" x14ac:dyDescent="0.25">
      <c r="A31" s="71" t="s">
        <v>148</v>
      </c>
      <c r="B31" s="35" t="s">
        <v>149</v>
      </c>
      <c r="C31" s="36" t="s">
        <v>150</v>
      </c>
      <c r="D31" s="44" t="s">
        <v>151</v>
      </c>
      <c r="E31" s="64">
        <v>1</v>
      </c>
      <c r="F31" s="64">
        <v>3</v>
      </c>
      <c r="G31" s="64">
        <v>5</v>
      </c>
      <c r="H31" s="36" t="s">
        <v>28</v>
      </c>
      <c r="I31" s="37">
        <f t="shared" si="2"/>
        <v>96</v>
      </c>
      <c r="J31" s="62" t="s">
        <v>28</v>
      </c>
      <c r="K31" s="65">
        <v>43467</v>
      </c>
      <c r="L31" s="39" t="s">
        <v>28</v>
      </c>
      <c r="M31" s="39" t="s">
        <v>28</v>
      </c>
      <c r="N31" s="39" t="s">
        <v>28</v>
      </c>
      <c r="O31" s="66"/>
    </row>
    <row r="32" spans="1:15" ht="45" x14ac:dyDescent="0.25">
      <c r="A32" s="72" t="s">
        <v>152</v>
      </c>
      <c r="B32" s="35" t="s">
        <v>101</v>
      </c>
      <c r="C32" s="36">
        <v>91683</v>
      </c>
      <c r="D32" s="36" t="s">
        <v>102</v>
      </c>
      <c r="E32" s="36">
        <v>4</v>
      </c>
      <c r="F32" s="36">
        <v>1</v>
      </c>
      <c r="G32" s="36">
        <v>5</v>
      </c>
      <c r="H32" s="36">
        <v>100</v>
      </c>
      <c r="I32" s="37">
        <f t="shared" si="2"/>
        <v>96</v>
      </c>
      <c r="J32" s="62" t="s">
        <v>28</v>
      </c>
      <c r="K32" s="65">
        <v>43483</v>
      </c>
      <c r="L32" s="39" t="s">
        <v>28</v>
      </c>
      <c r="M32" s="39" t="s">
        <v>28</v>
      </c>
      <c r="N32" s="39" t="s">
        <v>28</v>
      </c>
      <c r="O32" s="66"/>
    </row>
    <row r="33" spans="1:15" ht="30" x14ac:dyDescent="0.25">
      <c r="A33" s="72" t="s">
        <v>153</v>
      </c>
      <c r="B33" s="35" t="s">
        <v>101</v>
      </c>
      <c r="C33" s="36" t="s">
        <v>154</v>
      </c>
      <c r="D33" s="44" t="s">
        <v>155</v>
      </c>
      <c r="E33" s="64">
        <v>8</v>
      </c>
      <c r="F33" s="64">
        <v>2</v>
      </c>
      <c r="G33" s="64">
        <v>195</v>
      </c>
      <c r="H33" s="64">
        <v>55</v>
      </c>
      <c r="I33" s="37">
        <f t="shared" si="2"/>
        <v>2.4615384615384617</v>
      </c>
      <c r="J33" s="69">
        <v>66.44</v>
      </c>
      <c r="K33" s="65">
        <v>43377</v>
      </c>
      <c r="L33" s="39" t="s">
        <v>28</v>
      </c>
      <c r="M33" s="39" t="s">
        <v>28</v>
      </c>
      <c r="N33" s="39" t="s">
        <v>28</v>
      </c>
      <c r="O33" s="66"/>
    </row>
    <row r="34" spans="1:15" ht="285" x14ac:dyDescent="0.25">
      <c r="A34" s="72" t="s">
        <v>153</v>
      </c>
      <c r="B34" s="35" t="s">
        <v>101</v>
      </c>
      <c r="C34" s="36" t="s">
        <v>156</v>
      </c>
      <c r="D34" s="44" t="s">
        <v>155</v>
      </c>
      <c r="E34" s="64">
        <v>8</v>
      </c>
      <c r="F34" s="64">
        <v>2</v>
      </c>
      <c r="G34" s="64">
        <v>195</v>
      </c>
      <c r="H34" s="64">
        <v>55</v>
      </c>
      <c r="I34" s="37">
        <f t="shared" si="2"/>
        <v>2.4615384615384617</v>
      </c>
      <c r="J34" s="69">
        <v>66.44</v>
      </c>
      <c r="K34" s="65">
        <v>43377</v>
      </c>
      <c r="L34" s="73" t="s">
        <v>157</v>
      </c>
      <c r="M34" s="74" t="s">
        <v>158</v>
      </c>
      <c r="N34" s="75">
        <v>133.46</v>
      </c>
      <c r="O34" s="66"/>
    </row>
    <row r="35" spans="1:15" ht="409.5" x14ac:dyDescent="0.25">
      <c r="A35" s="72" t="s">
        <v>153</v>
      </c>
      <c r="B35" s="35" t="s">
        <v>101</v>
      </c>
      <c r="C35" s="36" t="s">
        <v>159</v>
      </c>
      <c r="D35" s="44" t="s">
        <v>155</v>
      </c>
      <c r="E35" s="64">
        <v>8</v>
      </c>
      <c r="F35" s="64">
        <v>2</v>
      </c>
      <c r="G35" s="64">
        <v>195</v>
      </c>
      <c r="H35" s="64">
        <v>55</v>
      </c>
      <c r="I35" s="37">
        <f t="shared" si="2"/>
        <v>2.4615384615384617</v>
      </c>
      <c r="J35" s="69">
        <v>66.44</v>
      </c>
      <c r="K35" s="76">
        <v>43417</v>
      </c>
      <c r="L35" s="77" t="s">
        <v>160</v>
      </c>
      <c r="M35" s="78" t="s">
        <v>28</v>
      </c>
      <c r="N35" s="39" t="s">
        <v>28</v>
      </c>
      <c r="O35" s="66"/>
    </row>
    <row r="36" spans="1:15" ht="315" x14ac:dyDescent="0.25">
      <c r="A36" s="72" t="s">
        <v>153</v>
      </c>
      <c r="B36" s="35" t="s">
        <v>101</v>
      </c>
      <c r="C36" s="36" t="s">
        <v>161</v>
      </c>
      <c r="D36" s="44" t="s">
        <v>155</v>
      </c>
      <c r="E36" s="64">
        <v>8</v>
      </c>
      <c r="F36" s="64">
        <v>2</v>
      </c>
      <c r="G36" s="64">
        <v>195</v>
      </c>
      <c r="H36" s="64">
        <v>55</v>
      </c>
      <c r="I36" s="37">
        <f t="shared" si="2"/>
        <v>2.4615384615384617</v>
      </c>
      <c r="J36" s="69">
        <v>66.44</v>
      </c>
      <c r="K36" s="65">
        <v>43386</v>
      </c>
      <c r="L36" s="79" t="s">
        <v>162</v>
      </c>
      <c r="M36" s="39" t="s">
        <v>163</v>
      </c>
      <c r="N36" s="80">
        <v>212.52</v>
      </c>
      <c r="O36" s="66"/>
    </row>
    <row r="37" spans="1:15" ht="30" x14ac:dyDescent="0.25">
      <c r="A37" s="72" t="s">
        <v>153</v>
      </c>
      <c r="B37" s="35" t="s">
        <v>101</v>
      </c>
      <c r="C37" s="36" t="s">
        <v>164</v>
      </c>
      <c r="D37" s="44" t="s">
        <v>155</v>
      </c>
      <c r="E37" s="64">
        <v>8</v>
      </c>
      <c r="F37" s="64">
        <v>2</v>
      </c>
      <c r="G37" s="64">
        <v>195</v>
      </c>
      <c r="H37" s="64">
        <v>55</v>
      </c>
      <c r="I37" s="37">
        <f t="shared" si="2"/>
        <v>2.4615384615384617</v>
      </c>
      <c r="J37" s="69">
        <v>66.44</v>
      </c>
      <c r="K37" s="65">
        <v>43467</v>
      </c>
      <c r="L37" s="39" t="s">
        <v>28</v>
      </c>
      <c r="M37" s="39" t="s">
        <v>28</v>
      </c>
      <c r="N37" s="39" t="s">
        <v>28</v>
      </c>
      <c r="O37" s="66"/>
    </row>
    <row r="38" spans="1:15" ht="285" x14ac:dyDescent="0.25">
      <c r="A38" s="72" t="s">
        <v>153</v>
      </c>
      <c r="B38" s="42" t="s">
        <v>101</v>
      </c>
      <c r="C38" s="44" t="s">
        <v>165</v>
      </c>
      <c r="D38" s="44" t="s">
        <v>155</v>
      </c>
      <c r="E38" s="81">
        <v>8</v>
      </c>
      <c r="F38" s="81">
        <v>2</v>
      </c>
      <c r="G38" s="81">
        <v>195</v>
      </c>
      <c r="H38" s="81">
        <v>55</v>
      </c>
      <c r="I38" s="45">
        <f t="shared" si="2"/>
        <v>2.4615384615384617</v>
      </c>
      <c r="J38" s="82">
        <v>66.44</v>
      </c>
      <c r="K38" s="83">
        <v>43464</v>
      </c>
      <c r="L38" s="84" t="s">
        <v>166</v>
      </c>
      <c r="M38" s="85" t="s">
        <v>167</v>
      </c>
      <c r="N38" s="86">
        <v>59.33</v>
      </c>
      <c r="O38" s="87"/>
    </row>
    <row r="39" spans="1:15" ht="225.75" thickBot="1" x14ac:dyDescent="0.3">
      <c r="A39" s="72" t="s">
        <v>153</v>
      </c>
      <c r="B39" s="35" t="s">
        <v>101</v>
      </c>
      <c r="C39" s="36" t="s">
        <v>168</v>
      </c>
      <c r="D39" s="44" t="s">
        <v>155</v>
      </c>
      <c r="E39" s="64">
        <v>8</v>
      </c>
      <c r="F39" s="64">
        <v>2</v>
      </c>
      <c r="G39" s="64">
        <v>195</v>
      </c>
      <c r="H39" s="64">
        <v>55</v>
      </c>
      <c r="I39" s="37">
        <f t="shared" si="2"/>
        <v>2.4615384615384617</v>
      </c>
      <c r="J39" s="69">
        <v>66.44</v>
      </c>
      <c r="K39" s="88">
        <v>43480</v>
      </c>
      <c r="L39" s="89" t="s">
        <v>169</v>
      </c>
      <c r="M39" s="90" t="s">
        <v>158</v>
      </c>
      <c r="N39" s="91">
        <v>133.46</v>
      </c>
      <c r="O39" s="66"/>
    </row>
    <row r="40" spans="1:15" ht="285" x14ac:dyDescent="0.25">
      <c r="A40" s="72" t="s">
        <v>153</v>
      </c>
      <c r="B40" s="35" t="s">
        <v>101</v>
      </c>
      <c r="C40" s="36" t="s">
        <v>170</v>
      </c>
      <c r="D40" s="44" t="s">
        <v>155</v>
      </c>
      <c r="E40" s="64">
        <v>8</v>
      </c>
      <c r="F40" s="64">
        <v>2</v>
      </c>
      <c r="G40" s="64">
        <v>195</v>
      </c>
      <c r="H40" s="64">
        <v>55</v>
      </c>
      <c r="I40" s="37">
        <f t="shared" si="2"/>
        <v>2.4615384615384617</v>
      </c>
      <c r="J40" s="69">
        <v>66.44</v>
      </c>
      <c r="K40" s="65">
        <v>43476</v>
      </c>
      <c r="L40" s="92" t="s">
        <v>171</v>
      </c>
      <c r="M40" s="74" t="s">
        <v>158</v>
      </c>
      <c r="N40" s="75">
        <v>133.46</v>
      </c>
      <c r="O40" s="66"/>
    </row>
    <row r="41" spans="1:15" ht="60" x14ac:dyDescent="0.25">
      <c r="A41" s="68" t="s">
        <v>130</v>
      </c>
      <c r="B41" s="35" t="s">
        <v>101</v>
      </c>
      <c r="C41" s="36" t="s">
        <v>172</v>
      </c>
      <c r="D41" s="44" t="s">
        <v>173</v>
      </c>
      <c r="E41" s="64">
        <v>2</v>
      </c>
      <c r="F41" s="64">
        <v>2</v>
      </c>
      <c r="G41" s="64">
        <v>70</v>
      </c>
      <c r="H41" s="64">
        <v>82</v>
      </c>
      <c r="I41" s="37">
        <f t="shared" si="2"/>
        <v>6.8571428571428568</v>
      </c>
      <c r="J41" s="69">
        <v>55.01</v>
      </c>
      <c r="K41" s="38">
        <v>43713</v>
      </c>
      <c r="L41" s="39" t="s">
        <v>28</v>
      </c>
      <c r="M41" s="39" t="s">
        <v>28</v>
      </c>
      <c r="N41" s="39" t="s">
        <v>28</v>
      </c>
      <c r="O41" s="66"/>
    </row>
    <row r="42" spans="1:15" ht="60" x14ac:dyDescent="0.25">
      <c r="A42" s="68" t="s">
        <v>130</v>
      </c>
      <c r="B42" s="35" t="s">
        <v>101</v>
      </c>
      <c r="C42" s="36" t="s">
        <v>174</v>
      </c>
      <c r="D42" s="44" t="s">
        <v>173</v>
      </c>
      <c r="E42" s="64">
        <v>2</v>
      </c>
      <c r="F42" s="64">
        <v>2</v>
      </c>
      <c r="G42" s="64">
        <v>70</v>
      </c>
      <c r="H42" s="64">
        <v>82</v>
      </c>
      <c r="I42" s="37">
        <f t="shared" si="2"/>
        <v>6.8571428571428568</v>
      </c>
      <c r="J42" s="69">
        <v>55.01</v>
      </c>
      <c r="K42" s="65">
        <v>43713</v>
      </c>
      <c r="L42" s="39" t="s">
        <v>28</v>
      </c>
      <c r="M42" s="39" t="s">
        <v>28</v>
      </c>
      <c r="N42" s="39" t="s">
        <v>28</v>
      </c>
      <c r="O42" s="66"/>
    </row>
    <row r="43" spans="1:15" ht="75" x14ac:dyDescent="0.25">
      <c r="A43" s="68" t="s">
        <v>175</v>
      </c>
      <c r="B43" s="35" t="s">
        <v>101</v>
      </c>
      <c r="C43" s="93" t="s">
        <v>176</v>
      </c>
      <c r="D43" s="61" t="s">
        <v>118</v>
      </c>
      <c r="E43" s="64">
        <v>2</v>
      </c>
      <c r="F43" s="64">
        <v>2</v>
      </c>
      <c r="G43" s="64">
        <v>8</v>
      </c>
      <c r="H43" s="64">
        <v>93</v>
      </c>
      <c r="I43" s="37">
        <f t="shared" si="2"/>
        <v>60</v>
      </c>
      <c r="J43" s="69">
        <v>12.2</v>
      </c>
      <c r="K43" s="65">
        <v>43616</v>
      </c>
      <c r="L43" s="39" t="s">
        <v>28</v>
      </c>
      <c r="M43" s="39" t="s">
        <v>28</v>
      </c>
      <c r="N43" s="39" t="s">
        <v>28</v>
      </c>
      <c r="O43" s="66"/>
    </row>
    <row r="44" spans="1:15" ht="45" x14ac:dyDescent="0.25">
      <c r="A44" s="94" t="s">
        <v>177</v>
      </c>
      <c r="B44" s="35" t="s">
        <v>101</v>
      </c>
      <c r="C44" s="93" t="s">
        <v>178</v>
      </c>
      <c r="D44" s="61" t="s">
        <v>179</v>
      </c>
      <c r="E44" s="64">
        <v>1</v>
      </c>
      <c r="F44" s="64">
        <v>3</v>
      </c>
      <c r="G44" s="64">
        <v>15</v>
      </c>
      <c r="H44" s="36" t="s">
        <v>28</v>
      </c>
      <c r="I44" s="37">
        <f t="shared" si="2"/>
        <v>32</v>
      </c>
      <c r="J44" s="62" t="s">
        <v>28</v>
      </c>
      <c r="K44" s="65">
        <v>43467</v>
      </c>
      <c r="L44" s="39" t="s">
        <v>28</v>
      </c>
      <c r="M44" s="39" t="s">
        <v>28</v>
      </c>
      <c r="N44" s="39" t="s">
        <v>28</v>
      </c>
      <c r="O44" s="66"/>
    </row>
    <row r="45" spans="1:15" ht="45" x14ac:dyDescent="0.25">
      <c r="A45" s="68" t="s">
        <v>180</v>
      </c>
      <c r="B45" s="35" t="s">
        <v>101</v>
      </c>
      <c r="C45" s="93">
        <v>91890</v>
      </c>
      <c r="D45" s="26" t="s">
        <v>102</v>
      </c>
      <c r="E45" s="36">
        <v>4</v>
      </c>
      <c r="F45" s="36">
        <v>1</v>
      </c>
      <c r="G45" s="36">
        <v>5</v>
      </c>
      <c r="H45" s="36">
        <v>100</v>
      </c>
      <c r="I45" s="37">
        <f t="shared" si="2"/>
        <v>96</v>
      </c>
      <c r="J45" s="62" t="s">
        <v>28</v>
      </c>
      <c r="K45" s="65">
        <v>43538</v>
      </c>
      <c r="L45" s="39" t="s">
        <v>28</v>
      </c>
      <c r="M45" s="39" t="s">
        <v>28</v>
      </c>
      <c r="N45" s="39" t="s">
        <v>28</v>
      </c>
      <c r="O45" s="66"/>
    </row>
    <row r="46" spans="1:15" ht="30" x14ac:dyDescent="0.25">
      <c r="A46" s="68" t="s">
        <v>181</v>
      </c>
      <c r="B46" s="35" t="s">
        <v>182</v>
      </c>
      <c r="C46" s="93" t="s">
        <v>183</v>
      </c>
      <c r="D46" s="35" t="s">
        <v>184</v>
      </c>
      <c r="E46" s="64">
        <v>1</v>
      </c>
      <c r="F46" s="64">
        <v>3</v>
      </c>
      <c r="G46" s="64">
        <v>65</v>
      </c>
      <c r="H46" s="36" t="s">
        <v>28</v>
      </c>
      <c r="I46" s="37">
        <f t="shared" si="2"/>
        <v>7.384615384615385</v>
      </c>
      <c r="J46" s="62" t="s">
        <v>28</v>
      </c>
      <c r="K46" s="65">
        <v>43554</v>
      </c>
      <c r="L46" s="39" t="s">
        <v>28</v>
      </c>
      <c r="M46" s="39" t="s">
        <v>28</v>
      </c>
      <c r="N46" s="39" t="s">
        <v>28</v>
      </c>
      <c r="O46" s="66"/>
    </row>
    <row r="47" spans="1:15" ht="30" x14ac:dyDescent="0.25">
      <c r="A47" s="68" t="s">
        <v>181</v>
      </c>
      <c r="B47" s="35" t="s">
        <v>185</v>
      </c>
      <c r="C47" s="36" t="s">
        <v>186</v>
      </c>
      <c r="D47" s="35" t="s">
        <v>184</v>
      </c>
      <c r="E47" s="64">
        <v>1</v>
      </c>
      <c r="F47" s="64">
        <v>3</v>
      </c>
      <c r="G47" s="64">
        <v>65</v>
      </c>
      <c r="H47" s="36" t="s">
        <v>28</v>
      </c>
      <c r="I47" s="37">
        <f t="shared" si="2"/>
        <v>7.384615384615385</v>
      </c>
      <c r="J47" s="62" t="s">
        <v>28</v>
      </c>
      <c r="K47" s="65">
        <v>43554</v>
      </c>
      <c r="L47" s="39" t="s">
        <v>28</v>
      </c>
      <c r="M47" s="39" t="s">
        <v>28</v>
      </c>
      <c r="N47" s="39" t="s">
        <v>28</v>
      </c>
      <c r="O47" s="66"/>
    </row>
    <row r="48" spans="1:15" ht="45" x14ac:dyDescent="0.25">
      <c r="A48" s="94" t="s">
        <v>180</v>
      </c>
      <c r="B48" s="35" t="s">
        <v>101</v>
      </c>
      <c r="C48" s="36" t="s">
        <v>187</v>
      </c>
      <c r="D48" s="44" t="s">
        <v>188</v>
      </c>
      <c r="E48" s="64">
        <v>1</v>
      </c>
      <c r="F48" s="64">
        <v>2</v>
      </c>
      <c r="G48" s="64">
        <v>7</v>
      </c>
      <c r="H48" s="36" t="s">
        <v>28</v>
      </c>
      <c r="I48" s="37">
        <f t="shared" si="2"/>
        <v>68.571428571428569</v>
      </c>
      <c r="J48" s="62" t="s">
        <v>28</v>
      </c>
      <c r="K48" s="65">
        <v>43467</v>
      </c>
      <c r="L48" s="39" t="s">
        <v>28</v>
      </c>
      <c r="M48" s="39" t="s">
        <v>28</v>
      </c>
      <c r="N48" s="39" t="s">
        <v>28</v>
      </c>
      <c r="O48" s="66"/>
    </row>
    <row r="49" spans="1:15" ht="45" x14ac:dyDescent="0.25">
      <c r="A49" s="94" t="s">
        <v>180</v>
      </c>
      <c r="B49" s="35" t="s">
        <v>101</v>
      </c>
      <c r="C49" s="36" t="s">
        <v>189</v>
      </c>
      <c r="D49" s="44" t="s">
        <v>190</v>
      </c>
      <c r="E49" s="64">
        <v>2</v>
      </c>
      <c r="F49" s="64">
        <v>2</v>
      </c>
      <c r="G49" s="64">
        <v>75</v>
      </c>
      <c r="H49" s="64">
        <v>97</v>
      </c>
      <c r="I49" s="37">
        <f t="shared" si="2"/>
        <v>6.4</v>
      </c>
      <c r="J49" s="69">
        <v>44.59</v>
      </c>
      <c r="K49" s="65">
        <v>43589</v>
      </c>
      <c r="L49" s="39" t="s">
        <v>28</v>
      </c>
      <c r="M49" s="39" t="s">
        <v>28</v>
      </c>
      <c r="N49" s="39" t="s">
        <v>28</v>
      </c>
      <c r="O49" s="66"/>
    </row>
    <row r="50" spans="1:15" ht="45" x14ac:dyDescent="0.25">
      <c r="A50" s="94" t="s">
        <v>180</v>
      </c>
      <c r="B50" s="35" t="s">
        <v>101</v>
      </c>
      <c r="C50" s="36" t="s">
        <v>191</v>
      </c>
      <c r="D50" s="44" t="s">
        <v>190</v>
      </c>
      <c r="E50" s="64">
        <v>2</v>
      </c>
      <c r="F50" s="64">
        <v>2</v>
      </c>
      <c r="G50" s="64">
        <v>75</v>
      </c>
      <c r="H50" s="64">
        <v>97</v>
      </c>
      <c r="I50" s="37">
        <f t="shared" si="2"/>
        <v>6.4</v>
      </c>
      <c r="J50" s="69">
        <v>44.59</v>
      </c>
      <c r="K50" s="65">
        <v>43596</v>
      </c>
      <c r="L50" s="39" t="s">
        <v>28</v>
      </c>
      <c r="M50" s="39" t="s">
        <v>28</v>
      </c>
      <c r="N50" s="39" t="s">
        <v>28</v>
      </c>
      <c r="O50" s="66"/>
    </row>
    <row r="51" spans="1:15" ht="45" x14ac:dyDescent="0.25">
      <c r="A51" s="68" t="s">
        <v>192</v>
      </c>
      <c r="B51" s="35" t="s">
        <v>101</v>
      </c>
      <c r="C51" s="36" t="s">
        <v>193</v>
      </c>
      <c r="D51" s="44" t="s">
        <v>194</v>
      </c>
      <c r="E51" s="64">
        <v>6</v>
      </c>
      <c r="F51" s="64">
        <v>2</v>
      </c>
      <c r="G51" s="64">
        <v>172</v>
      </c>
      <c r="H51" s="64">
        <v>56</v>
      </c>
      <c r="I51" s="37">
        <f t="shared" si="2"/>
        <v>2.7906976744186047</v>
      </c>
      <c r="J51" s="69">
        <v>57.85</v>
      </c>
      <c r="K51" s="65">
        <v>43384</v>
      </c>
      <c r="L51" s="39" t="s">
        <v>28</v>
      </c>
      <c r="M51" s="39" t="s">
        <v>28</v>
      </c>
      <c r="N51" s="39" t="s">
        <v>28</v>
      </c>
      <c r="O51" s="66"/>
    </row>
    <row r="52" spans="1:15" ht="45" x14ac:dyDescent="0.25">
      <c r="A52" s="68" t="s">
        <v>192</v>
      </c>
      <c r="B52" s="35" t="s">
        <v>101</v>
      </c>
      <c r="C52" s="36" t="s">
        <v>195</v>
      </c>
      <c r="D52" s="44" t="s">
        <v>194</v>
      </c>
      <c r="E52" s="64">
        <v>6</v>
      </c>
      <c r="F52" s="64">
        <v>2</v>
      </c>
      <c r="G52" s="64">
        <v>172</v>
      </c>
      <c r="H52" s="64">
        <v>56</v>
      </c>
      <c r="I52" s="37">
        <f t="shared" si="2"/>
        <v>2.7906976744186047</v>
      </c>
      <c r="J52" s="69">
        <v>57.85</v>
      </c>
      <c r="K52" s="65">
        <v>43385</v>
      </c>
      <c r="L52" s="39" t="s">
        <v>28</v>
      </c>
      <c r="M52" s="39" t="s">
        <v>28</v>
      </c>
      <c r="N52" s="39" t="s">
        <v>28</v>
      </c>
      <c r="O52" s="66"/>
    </row>
    <row r="53" spans="1:15" ht="45" x14ac:dyDescent="0.25">
      <c r="A53" s="68" t="s">
        <v>192</v>
      </c>
      <c r="B53" s="35" t="s">
        <v>101</v>
      </c>
      <c r="C53" s="36" t="s">
        <v>196</v>
      </c>
      <c r="D53" s="44" t="s">
        <v>194</v>
      </c>
      <c r="E53" s="64">
        <v>6</v>
      </c>
      <c r="F53" s="64">
        <v>2</v>
      </c>
      <c r="G53" s="64">
        <v>172</v>
      </c>
      <c r="H53" s="64">
        <v>56</v>
      </c>
      <c r="I53" s="37">
        <f t="shared" si="2"/>
        <v>2.7906976744186047</v>
      </c>
      <c r="J53" s="69">
        <v>57.85</v>
      </c>
      <c r="K53" s="65">
        <v>43383</v>
      </c>
      <c r="L53" s="39" t="s">
        <v>28</v>
      </c>
      <c r="M53" s="39" t="s">
        <v>28</v>
      </c>
      <c r="N53" s="39" t="s">
        <v>28</v>
      </c>
      <c r="O53" s="66"/>
    </row>
    <row r="54" spans="1:15" ht="45" x14ac:dyDescent="0.25">
      <c r="A54" s="68" t="s">
        <v>192</v>
      </c>
      <c r="B54" s="35" t="s">
        <v>101</v>
      </c>
      <c r="C54" s="36" t="s">
        <v>197</v>
      </c>
      <c r="D54" s="44" t="s">
        <v>194</v>
      </c>
      <c r="E54" s="64">
        <v>6</v>
      </c>
      <c r="F54" s="64">
        <v>2</v>
      </c>
      <c r="G54" s="64">
        <v>172</v>
      </c>
      <c r="H54" s="64">
        <v>56</v>
      </c>
      <c r="I54" s="37">
        <f t="shared" si="2"/>
        <v>2.7906976744186047</v>
      </c>
      <c r="J54" s="69">
        <v>57.85</v>
      </c>
      <c r="K54" s="65">
        <v>43386</v>
      </c>
      <c r="L54" s="39" t="s">
        <v>28</v>
      </c>
      <c r="M54" s="39" t="s">
        <v>28</v>
      </c>
      <c r="N54" s="39" t="s">
        <v>28</v>
      </c>
      <c r="O54" s="66"/>
    </row>
    <row r="55" spans="1:15" ht="45" x14ac:dyDescent="0.25">
      <c r="A55" s="68" t="s">
        <v>192</v>
      </c>
      <c r="B55" s="35" t="s">
        <v>101</v>
      </c>
      <c r="C55" s="36" t="s">
        <v>198</v>
      </c>
      <c r="D55" s="44" t="s">
        <v>194</v>
      </c>
      <c r="E55" s="64">
        <v>6</v>
      </c>
      <c r="F55" s="64">
        <v>2</v>
      </c>
      <c r="G55" s="64">
        <v>172</v>
      </c>
      <c r="H55" s="64">
        <v>56</v>
      </c>
      <c r="I55" s="37">
        <f t="shared" si="2"/>
        <v>2.7906976744186047</v>
      </c>
      <c r="J55" s="69">
        <v>57.85</v>
      </c>
      <c r="K55" s="65">
        <v>43386</v>
      </c>
      <c r="L55" s="39" t="s">
        <v>28</v>
      </c>
      <c r="M55" s="39" t="s">
        <v>28</v>
      </c>
      <c r="N55" s="39" t="s">
        <v>28</v>
      </c>
      <c r="O55" s="66"/>
    </row>
    <row r="56" spans="1:15" ht="45" x14ac:dyDescent="0.25">
      <c r="A56" s="68" t="s">
        <v>192</v>
      </c>
      <c r="B56" s="35" t="s">
        <v>101</v>
      </c>
      <c r="C56" s="36" t="s">
        <v>199</v>
      </c>
      <c r="D56" s="44" t="s">
        <v>194</v>
      </c>
      <c r="E56" s="64">
        <v>6</v>
      </c>
      <c r="F56" s="64">
        <v>2</v>
      </c>
      <c r="G56" s="64">
        <v>172</v>
      </c>
      <c r="H56" s="64">
        <v>56</v>
      </c>
      <c r="I56" s="37">
        <f t="shared" si="2"/>
        <v>2.7906976744186047</v>
      </c>
      <c r="J56" s="69">
        <v>57.85</v>
      </c>
      <c r="K56" s="65">
        <v>43385</v>
      </c>
      <c r="L56" s="39" t="s">
        <v>28</v>
      </c>
      <c r="M56" s="39" t="s">
        <v>28</v>
      </c>
      <c r="N56" s="39" t="s">
        <v>28</v>
      </c>
      <c r="O56" s="66"/>
    </row>
    <row r="57" spans="1:15" x14ac:dyDescent="0.25">
      <c r="A57" s="34" t="s">
        <v>200</v>
      </c>
      <c r="B57" s="35" t="s">
        <v>201</v>
      </c>
      <c r="C57" s="36" t="s">
        <v>202</v>
      </c>
      <c r="D57" s="36" t="s">
        <v>203</v>
      </c>
      <c r="E57" s="64">
        <v>1</v>
      </c>
      <c r="F57" s="64">
        <v>2</v>
      </c>
      <c r="G57" s="64">
        <v>2</v>
      </c>
      <c r="H57" s="36" t="s">
        <v>28</v>
      </c>
      <c r="I57" s="37">
        <f t="shared" si="2"/>
        <v>240</v>
      </c>
      <c r="J57" s="62" t="s">
        <v>28</v>
      </c>
      <c r="K57" s="65">
        <v>43406</v>
      </c>
      <c r="L57" s="39" t="s">
        <v>28</v>
      </c>
      <c r="M57" s="39" t="s">
        <v>28</v>
      </c>
      <c r="N57" s="39" t="s">
        <v>28</v>
      </c>
      <c r="O57" s="66"/>
    </row>
    <row r="58" spans="1:15" x14ac:dyDescent="0.25">
      <c r="A58" s="34" t="s">
        <v>204</v>
      </c>
      <c r="B58" s="35" t="s">
        <v>101</v>
      </c>
      <c r="C58" s="64">
        <v>93467</v>
      </c>
      <c r="D58" s="26" t="s">
        <v>102</v>
      </c>
      <c r="E58" s="64">
        <v>4</v>
      </c>
      <c r="F58" s="64">
        <v>1</v>
      </c>
      <c r="G58" s="64">
        <v>5</v>
      </c>
      <c r="H58" s="64">
        <v>100</v>
      </c>
      <c r="I58" s="37">
        <f t="shared" si="2"/>
        <v>96</v>
      </c>
      <c r="J58" s="62" t="s">
        <v>28</v>
      </c>
      <c r="K58" s="65">
        <v>43676</v>
      </c>
      <c r="L58" s="36" t="s">
        <v>28</v>
      </c>
      <c r="M58" s="36" t="s">
        <v>28</v>
      </c>
      <c r="N58" s="36" t="s">
        <v>28</v>
      </c>
      <c r="O58" s="66"/>
    </row>
  </sheetData>
  <mergeCells count="13">
    <mergeCell ref="L10:M10"/>
    <mergeCell ref="B2:M2"/>
    <mergeCell ref="B3:C3"/>
    <mergeCell ref="D3:E3"/>
    <mergeCell ref="F3:G3"/>
    <mergeCell ref="H3:I3"/>
    <mergeCell ref="J3:K3"/>
    <mergeCell ref="L3:M3"/>
    <mergeCell ref="B10:C10"/>
    <mergeCell ref="D10:E10"/>
    <mergeCell ref="F10:G10"/>
    <mergeCell ref="H10:I10"/>
    <mergeCell ref="J10:K10"/>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2:M23"/>
  <sheetViews>
    <sheetView workbookViewId="0">
      <selection activeCell="K17" sqref="K17"/>
    </sheetView>
  </sheetViews>
  <sheetFormatPr defaultRowHeight="15" x14ac:dyDescent="0.25"/>
  <sheetData>
    <row r="2" spans="1:13" ht="15.75" x14ac:dyDescent="0.25">
      <c r="B2" s="97" t="s">
        <v>69</v>
      </c>
      <c r="C2" s="98"/>
      <c r="D2" s="98"/>
      <c r="E2" s="98"/>
      <c r="F2" s="98"/>
      <c r="G2" s="98"/>
      <c r="H2" s="98"/>
      <c r="I2" s="98"/>
      <c r="J2" s="98"/>
      <c r="K2" s="98"/>
      <c r="L2" s="98"/>
      <c r="M2" s="99"/>
    </row>
    <row r="3" spans="1:13" x14ac:dyDescent="0.25">
      <c r="B3" s="95" t="s">
        <v>70</v>
      </c>
      <c r="C3" s="96"/>
      <c r="D3" s="95" t="s">
        <v>71</v>
      </c>
      <c r="E3" s="96"/>
      <c r="F3" s="95" t="s">
        <v>72</v>
      </c>
      <c r="G3" s="96"/>
      <c r="H3" s="95" t="s">
        <v>73</v>
      </c>
      <c r="I3" s="96"/>
      <c r="J3" s="95" t="s">
        <v>74</v>
      </c>
      <c r="K3" s="96"/>
      <c r="L3" s="95" t="s">
        <v>75</v>
      </c>
      <c r="M3" s="96"/>
    </row>
    <row r="4" spans="1:13" ht="30" x14ac:dyDescent="0.25">
      <c r="A4" s="47" t="s">
        <v>112</v>
      </c>
      <c r="B4" s="48" t="s">
        <v>113</v>
      </c>
      <c r="C4" s="49" t="s">
        <v>114</v>
      </c>
      <c r="D4" s="48" t="s">
        <v>113</v>
      </c>
      <c r="E4" s="49" t="s">
        <v>114</v>
      </c>
      <c r="F4" s="48" t="s">
        <v>113</v>
      </c>
      <c r="G4" s="49" t="s">
        <v>114</v>
      </c>
      <c r="H4" s="48" t="s">
        <v>113</v>
      </c>
      <c r="I4" s="49" t="s">
        <v>114</v>
      </c>
      <c r="J4" s="48" t="s">
        <v>113</v>
      </c>
      <c r="K4" s="49" t="s">
        <v>114</v>
      </c>
      <c r="L4" s="48" t="s">
        <v>113</v>
      </c>
      <c r="M4" s="49" t="s">
        <v>114</v>
      </c>
    </row>
    <row r="5" spans="1:13" x14ac:dyDescent="0.25">
      <c r="A5" s="50">
        <v>1</v>
      </c>
      <c r="B5" s="50"/>
      <c r="C5" s="50"/>
      <c r="D5" s="50"/>
      <c r="E5" s="50"/>
      <c r="F5" s="50"/>
      <c r="G5" s="50"/>
      <c r="H5" s="50"/>
      <c r="I5" s="50"/>
      <c r="J5" s="50"/>
      <c r="K5" s="50"/>
      <c r="L5" s="50"/>
      <c r="M5" s="50"/>
    </row>
    <row r="6" spans="1:13" x14ac:dyDescent="0.25">
      <c r="A6" s="50">
        <v>2</v>
      </c>
      <c r="B6" s="50"/>
      <c r="C6" s="50"/>
      <c r="D6" s="50"/>
      <c r="E6" s="50"/>
      <c r="F6" s="50"/>
      <c r="G6" s="50"/>
      <c r="H6" s="50"/>
      <c r="I6" s="50"/>
      <c r="J6" s="50"/>
      <c r="K6" s="50"/>
      <c r="L6" s="50"/>
      <c r="M6" s="50"/>
    </row>
    <row r="7" spans="1:13" x14ac:dyDescent="0.25">
      <c r="A7" s="50">
        <v>3</v>
      </c>
      <c r="B7" s="50"/>
      <c r="C7" s="50"/>
      <c r="D7" s="50"/>
      <c r="E7" s="50"/>
      <c r="F7" s="50"/>
      <c r="G7" s="50"/>
      <c r="H7" s="50"/>
      <c r="I7" s="50"/>
      <c r="J7" s="50"/>
      <c r="K7" s="50"/>
      <c r="L7" s="50"/>
      <c r="M7" s="50"/>
    </row>
    <row r="8" spans="1:13" x14ac:dyDescent="0.25">
      <c r="A8" s="51" t="s">
        <v>78</v>
      </c>
      <c r="B8" s="52">
        <f t="shared" ref="B8:L8" si="0">SUM(B5:B7)</f>
        <v>0</v>
      </c>
      <c r="C8" s="52">
        <f t="shared" si="0"/>
        <v>0</v>
      </c>
      <c r="D8" s="52">
        <f t="shared" si="0"/>
        <v>0</v>
      </c>
      <c r="E8" s="52">
        <f t="shared" si="0"/>
        <v>0</v>
      </c>
      <c r="F8" s="52">
        <f t="shared" si="0"/>
        <v>0</v>
      </c>
      <c r="G8" s="52">
        <f t="shared" si="0"/>
        <v>0</v>
      </c>
      <c r="H8" s="52">
        <f t="shared" si="0"/>
        <v>0</v>
      </c>
      <c r="I8" s="52">
        <f t="shared" si="0"/>
        <v>0</v>
      </c>
      <c r="J8" s="52">
        <f t="shared" si="0"/>
        <v>0</v>
      </c>
      <c r="K8" s="52">
        <v>1</v>
      </c>
      <c r="L8" s="52">
        <f t="shared" si="0"/>
        <v>0</v>
      </c>
      <c r="M8" s="52">
        <v>0</v>
      </c>
    </row>
    <row r="10" spans="1:13" x14ac:dyDescent="0.25">
      <c r="B10" s="95" t="s">
        <v>79</v>
      </c>
      <c r="C10" s="96"/>
      <c r="D10" s="95" t="s">
        <v>80</v>
      </c>
      <c r="E10" s="96"/>
      <c r="F10" s="95" t="s">
        <v>81</v>
      </c>
      <c r="G10" s="96"/>
      <c r="H10" s="95" t="s">
        <v>82</v>
      </c>
      <c r="I10" s="96"/>
      <c r="J10" s="95" t="s">
        <v>83</v>
      </c>
      <c r="K10" s="96"/>
      <c r="L10" s="95" t="s">
        <v>84</v>
      </c>
      <c r="M10" s="96"/>
    </row>
    <row r="11" spans="1:13" ht="30" x14ac:dyDescent="0.25">
      <c r="A11" s="47" t="s">
        <v>112</v>
      </c>
      <c r="B11" s="48" t="s">
        <v>113</v>
      </c>
      <c r="C11" s="49" t="s">
        <v>114</v>
      </c>
      <c r="D11" s="48" t="s">
        <v>113</v>
      </c>
      <c r="E11" s="49" t="s">
        <v>114</v>
      </c>
      <c r="F11" s="48" t="s">
        <v>113</v>
      </c>
      <c r="G11" s="49" t="s">
        <v>114</v>
      </c>
      <c r="H11" s="48" t="s">
        <v>113</v>
      </c>
      <c r="I11" s="49" t="s">
        <v>114</v>
      </c>
      <c r="J11" s="48" t="s">
        <v>113</v>
      </c>
      <c r="K11" s="49" t="s">
        <v>114</v>
      </c>
      <c r="L11" s="48" t="s">
        <v>113</v>
      </c>
      <c r="M11" s="49" t="s">
        <v>114</v>
      </c>
    </row>
    <row r="12" spans="1:13" x14ac:dyDescent="0.25">
      <c r="A12" s="50">
        <v>1</v>
      </c>
      <c r="B12" s="50"/>
      <c r="C12" s="50"/>
      <c r="D12" s="50"/>
      <c r="E12" s="50"/>
      <c r="F12" s="50"/>
      <c r="G12" s="50"/>
      <c r="H12" s="50"/>
      <c r="I12" s="50"/>
      <c r="J12" s="50"/>
      <c r="K12" s="50"/>
      <c r="L12" s="50"/>
      <c r="M12" s="50"/>
    </row>
    <row r="13" spans="1:13" x14ac:dyDescent="0.25">
      <c r="A13" s="50">
        <v>2</v>
      </c>
      <c r="B13" s="50"/>
      <c r="C13" s="50"/>
      <c r="D13" s="50"/>
      <c r="E13" s="50"/>
      <c r="F13" s="50"/>
      <c r="G13" s="50"/>
      <c r="H13" s="50">
        <v>5</v>
      </c>
      <c r="I13" s="50"/>
      <c r="J13" s="50"/>
      <c r="K13" s="50"/>
      <c r="L13" s="50"/>
      <c r="M13" s="50"/>
    </row>
    <row r="14" spans="1:13" x14ac:dyDescent="0.25">
      <c r="A14" s="50">
        <v>3</v>
      </c>
      <c r="B14" s="50"/>
      <c r="C14" s="50"/>
      <c r="D14" s="50"/>
      <c r="E14" s="50"/>
      <c r="F14" s="50"/>
      <c r="G14" s="50"/>
      <c r="H14" s="50"/>
      <c r="I14" s="50"/>
      <c r="J14" s="50"/>
      <c r="K14" s="50"/>
      <c r="L14" s="50"/>
      <c r="M14" s="50"/>
    </row>
    <row r="15" spans="1:13" x14ac:dyDescent="0.25">
      <c r="A15" s="51" t="s">
        <v>78</v>
      </c>
      <c r="B15" s="52">
        <f>SUM(B12:B14)</f>
        <v>0</v>
      </c>
      <c r="C15" s="52">
        <f>SUM(C12:C14)</f>
        <v>0</v>
      </c>
      <c r="D15" s="52">
        <f t="shared" ref="D15:L15" si="1">SUM(D12:D14)</f>
        <v>0</v>
      </c>
      <c r="E15" s="52">
        <f>SUM(E12:E14)</f>
        <v>0</v>
      </c>
      <c r="F15" s="52">
        <f t="shared" si="1"/>
        <v>0</v>
      </c>
      <c r="G15" s="52">
        <v>0</v>
      </c>
      <c r="H15" s="52">
        <f t="shared" si="1"/>
        <v>5</v>
      </c>
      <c r="I15" s="52"/>
      <c r="J15" s="52">
        <f t="shared" si="1"/>
        <v>0</v>
      </c>
      <c r="K15" s="52"/>
      <c r="L15" s="52">
        <f t="shared" si="1"/>
        <v>0</v>
      </c>
      <c r="M15" s="52"/>
    </row>
    <row r="17" spans="1:8" ht="15.75" thickBot="1" x14ac:dyDescent="0.3"/>
    <row r="18" spans="1:8" ht="16.5" thickBot="1" x14ac:dyDescent="0.3">
      <c r="A18" s="450" t="s">
        <v>4</v>
      </c>
      <c r="B18" s="450" t="s">
        <v>5</v>
      </c>
      <c r="C18" s="451" t="s">
        <v>6</v>
      </c>
      <c r="D18" s="451" t="s">
        <v>7</v>
      </c>
      <c r="E18" s="451" t="s">
        <v>8</v>
      </c>
      <c r="F18" s="451" t="s">
        <v>9</v>
      </c>
      <c r="G18" s="451" t="s">
        <v>548</v>
      </c>
      <c r="H18" s="469" t="s">
        <v>569</v>
      </c>
    </row>
    <row r="19" spans="1:8" ht="15.75" x14ac:dyDescent="0.25">
      <c r="A19" s="470">
        <v>41074</v>
      </c>
      <c r="B19" s="471" t="s">
        <v>570</v>
      </c>
      <c r="C19" s="472" t="s">
        <v>571</v>
      </c>
      <c r="D19" s="457" t="s">
        <v>28</v>
      </c>
      <c r="E19" s="457">
        <v>2</v>
      </c>
      <c r="F19" s="473" t="s">
        <v>572</v>
      </c>
      <c r="G19" s="473" t="s">
        <v>573</v>
      </c>
      <c r="H19" s="474" t="s">
        <v>574</v>
      </c>
    </row>
    <row r="20" spans="1:8" ht="15.75" x14ac:dyDescent="0.25">
      <c r="A20" s="475">
        <v>40323</v>
      </c>
      <c r="B20" s="471" t="s">
        <v>568</v>
      </c>
      <c r="C20" s="472" t="s">
        <v>28</v>
      </c>
      <c r="D20" s="457" t="s">
        <v>28</v>
      </c>
      <c r="E20" s="457">
        <v>2</v>
      </c>
      <c r="F20" s="473" t="s">
        <v>554</v>
      </c>
      <c r="G20" s="473" t="s">
        <v>555</v>
      </c>
      <c r="H20" s="474" t="s">
        <v>575</v>
      </c>
    </row>
    <row r="21" spans="1:8" ht="150" x14ac:dyDescent="0.25">
      <c r="A21" s="476" t="s">
        <v>28</v>
      </c>
      <c r="B21" s="477" t="s">
        <v>576</v>
      </c>
      <c r="C21" s="478" t="s">
        <v>577</v>
      </c>
      <c r="D21" s="479" t="s">
        <v>578</v>
      </c>
      <c r="E21" s="480" t="s">
        <v>579</v>
      </c>
      <c r="F21" s="481" t="s">
        <v>580</v>
      </c>
      <c r="G21" s="481" t="s">
        <v>581</v>
      </c>
      <c r="H21" s="481" t="s">
        <v>582</v>
      </c>
    </row>
    <row r="22" spans="1:8" ht="15.75" x14ac:dyDescent="0.25">
      <c r="A22" s="476" t="s">
        <v>28</v>
      </c>
      <c r="B22" s="476" t="s">
        <v>583</v>
      </c>
      <c r="C22" s="476" t="s">
        <v>28</v>
      </c>
      <c r="D22" s="476">
        <v>41079</v>
      </c>
      <c r="E22" s="482">
        <v>4</v>
      </c>
      <c r="F22" s="476" t="s">
        <v>584</v>
      </c>
      <c r="G22" s="476" t="s">
        <v>585</v>
      </c>
      <c r="H22" s="476" t="s">
        <v>586</v>
      </c>
    </row>
    <row r="23" spans="1:8" ht="15.75" x14ac:dyDescent="0.25">
      <c r="A23" s="476" t="s">
        <v>28</v>
      </c>
      <c r="B23" s="476" t="s">
        <v>568</v>
      </c>
      <c r="C23" s="476" t="s">
        <v>28</v>
      </c>
      <c r="D23" s="476">
        <v>41079</v>
      </c>
      <c r="E23" s="482">
        <v>4</v>
      </c>
      <c r="F23" s="476" t="s">
        <v>554</v>
      </c>
      <c r="G23" s="476" t="s">
        <v>573</v>
      </c>
      <c r="H23" s="476" t="s">
        <v>587</v>
      </c>
    </row>
  </sheetData>
  <mergeCells count="13">
    <mergeCell ref="B10:C10"/>
    <mergeCell ref="D10:E10"/>
    <mergeCell ref="F10:G10"/>
    <mergeCell ref="H10:I10"/>
    <mergeCell ref="J10:K10"/>
    <mergeCell ref="L10:M10"/>
    <mergeCell ref="B2:M2"/>
    <mergeCell ref="B3:C3"/>
    <mergeCell ref="D3:E3"/>
    <mergeCell ref="F3:G3"/>
    <mergeCell ref="H3:I3"/>
    <mergeCell ref="J3:K3"/>
    <mergeCell ref="L3:M3"/>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O22"/>
  <sheetViews>
    <sheetView workbookViewId="0">
      <selection sqref="A1:M14"/>
    </sheetView>
  </sheetViews>
  <sheetFormatPr defaultRowHeight="15" x14ac:dyDescent="0.25"/>
  <sheetData>
    <row r="1" spans="1:15" x14ac:dyDescent="0.25">
      <c r="B1" s="101" t="s">
        <v>69</v>
      </c>
      <c r="C1" s="101"/>
      <c r="D1" s="101"/>
      <c r="E1" s="101"/>
      <c r="F1" s="101"/>
      <c r="G1" s="101"/>
      <c r="H1" s="101"/>
      <c r="I1" s="101"/>
      <c r="J1" s="101"/>
      <c r="K1" s="101"/>
      <c r="L1" s="101"/>
      <c r="M1" s="101"/>
    </row>
    <row r="2" spans="1:15" x14ac:dyDescent="0.25">
      <c r="B2" s="100" t="s">
        <v>70</v>
      </c>
      <c r="C2" s="100"/>
      <c r="D2" s="100" t="s">
        <v>71</v>
      </c>
      <c r="E2" s="100"/>
      <c r="F2" s="100" t="s">
        <v>72</v>
      </c>
      <c r="G2" s="100"/>
      <c r="H2" s="100" t="s">
        <v>73</v>
      </c>
      <c r="I2" s="100"/>
      <c r="J2" s="100" t="s">
        <v>74</v>
      </c>
      <c r="K2" s="100"/>
      <c r="L2" s="100" t="s">
        <v>75</v>
      </c>
      <c r="M2" s="100"/>
    </row>
    <row r="3" spans="1:15" ht="30" x14ac:dyDescent="0.25">
      <c r="A3" s="24" t="str">
        <f>[1]Details!$E$1</f>
        <v>Number of common testers</v>
      </c>
      <c r="B3" s="25" t="s">
        <v>76</v>
      </c>
      <c r="C3" s="25" t="s">
        <v>77</v>
      </c>
      <c r="D3" s="25" t="s">
        <v>76</v>
      </c>
      <c r="E3" s="25" t="s">
        <v>77</v>
      </c>
      <c r="F3" s="25" t="s">
        <v>76</v>
      </c>
      <c r="G3" s="25" t="s">
        <v>77</v>
      </c>
      <c r="H3" s="25" t="s">
        <v>76</v>
      </c>
      <c r="I3" s="25" t="s">
        <v>77</v>
      </c>
      <c r="J3" s="25" t="s">
        <v>76</v>
      </c>
      <c r="K3" s="25" t="s">
        <v>77</v>
      </c>
      <c r="L3" s="25" t="s">
        <v>76</v>
      </c>
      <c r="M3" s="25" t="s">
        <v>77</v>
      </c>
    </row>
    <row r="4" spans="1:15" x14ac:dyDescent="0.25">
      <c r="A4" s="26">
        <v>1</v>
      </c>
      <c r="B4" s="26">
        <v>2</v>
      </c>
      <c r="C4" s="26">
        <v>0</v>
      </c>
      <c r="D4" s="26">
        <v>2</v>
      </c>
      <c r="E4" s="26">
        <v>0</v>
      </c>
      <c r="F4" s="26">
        <v>2</v>
      </c>
      <c r="G4" s="26">
        <v>0</v>
      </c>
      <c r="H4" s="26">
        <v>2</v>
      </c>
      <c r="I4" s="26">
        <v>0</v>
      </c>
      <c r="J4" s="26">
        <v>2</v>
      </c>
      <c r="K4" s="26">
        <v>0</v>
      </c>
      <c r="L4" s="26">
        <v>2</v>
      </c>
      <c r="M4" s="26">
        <v>0</v>
      </c>
    </row>
    <row r="5" spans="1:15" x14ac:dyDescent="0.25">
      <c r="A5" s="26">
        <v>2</v>
      </c>
      <c r="B5" s="26">
        <v>2</v>
      </c>
      <c r="C5" s="26">
        <v>0</v>
      </c>
      <c r="D5" s="26">
        <v>2</v>
      </c>
      <c r="E5" s="26">
        <v>0</v>
      </c>
      <c r="F5" s="26">
        <v>2</v>
      </c>
      <c r="G5" s="26">
        <v>0</v>
      </c>
      <c r="H5" s="26">
        <v>2</v>
      </c>
      <c r="I5" s="26">
        <v>0</v>
      </c>
      <c r="J5" s="26">
        <v>2</v>
      </c>
      <c r="K5" s="26">
        <v>0</v>
      </c>
      <c r="L5" s="26">
        <v>2</v>
      </c>
      <c r="M5" s="26">
        <v>0</v>
      </c>
    </row>
    <row r="6" spans="1:15" x14ac:dyDescent="0.25">
      <c r="A6" s="26">
        <v>3</v>
      </c>
      <c r="B6" s="26">
        <v>1</v>
      </c>
      <c r="C6" s="26">
        <v>0</v>
      </c>
      <c r="D6" s="26">
        <v>1</v>
      </c>
      <c r="E6" s="26">
        <v>0</v>
      </c>
      <c r="F6" s="26">
        <v>1</v>
      </c>
      <c r="G6" s="26">
        <v>0</v>
      </c>
      <c r="H6" s="26">
        <v>1</v>
      </c>
      <c r="I6" s="26">
        <v>0</v>
      </c>
      <c r="J6" s="26">
        <v>1</v>
      </c>
      <c r="K6" s="26">
        <v>0</v>
      </c>
      <c r="L6" s="26">
        <v>1</v>
      </c>
      <c r="M6" s="26">
        <v>0</v>
      </c>
    </row>
    <row r="7" spans="1:15" x14ac:dyDescent="0.25">
      <c r="A7" s="24" t="s">
        <v>78</v>
      </c>
      <c r="B7" s="24">
        <f t="shared" ref="B7:M7" si="0">SUM(B4:B6)</f>
        <v>5</v>
      </c>
      <c r="C7" s="24">
        <f t="shared" si="0"/>
        <v>0</v>
      </c>
      <c r="D7" s="24">
        <f t="shared" si="0"/>
        <v>5</v>
      </c>
      <c r="E7" s="24">
        <f t="shared" si="0"/>
        <v>0</v>
      </c>
      <c r="F7" s="24">
        <f t="shared" si="0"/>
        <v>5</v>
      </c>
      <c r="G7" s="24">
        <f t="shared" si="0"/>
        <v>0</v>
      </c>
      <c r="H7" s="24">
        <f t="shared" si="0"/>
        <v>5</v>
      </c>
      <c r="I7" s="24">
        <f t="shared" si="0"/>
        <v>0</v>
      </c>
      <c r="J7" s="24">
        <f t="shared" si="0"/>
        <v>5</v>
      </c>
      <c r="K7" s="24">
        <f t="shared" si="0"/>
        <v>0</v>
      </c>
      <c r="L7" s="24">
        <f t="shared" si="0"/>
        <v>5</v>
      </c>
      <c r="M7" s="24">
        <f t="shared" si="0"/>
        <v>0</v>
      </c>
    </row>
    <row r="9" spans="1:15" x14ac:dyDescent="0.25">
      <c r="B9" s="100" t="s">
        <v>79</v>
      </c>
      <c r="C9" s="100"/>
      <c r="D9" s="100" t="s">
        <v>80</v>
      </c>
      <c r="E9" s="100"/>
      <c r="F9" s="100" t="s">
        <v>81</v>
      </c>
      <c r="G9" s="100"/>
      <c r="H9" s="100" t="s">
        <v>82</v>
      </c>
      <c r="I9" s="100"/>
      <c r="J9" s="100" t="s">
        <v>83</v>
      </c>
      <c r="K9" s="100"/>
      <c r="L9" s="100" t="s">
        <v>84</v>
      </c>
      <c r="M9" s="100"/>
    </row>
    <row r="10" spans="1:15" ht="30" x14ac:dyDescent="0.25">
      <c r="A10" s="24" t="str">
        <f>[1]Details!$E$1</f>
        <v>Number of common testers</v>
      </c>
      <c r="B10" s="25" t="s">
        <v>76</v>
      </c>
      <c r="C10" s="25" t="s">
        <v>77</v>
      </c>
      <c r="D10" s="25" t="s">
        <v>76</v>
      </c>
      <c r="E10" s="25" t="s">
        <v>77</v>
      </c>
      <c r="F10" s="25" t="s">
        <v>76</v>
      </c>
      <c r="G10" s="25" t="s">
        <v>77</v>
      </c>
      <c r="H10" s="25" t="s">
        <v>76</v>
      </c>
      <c r="I10" s="25" t="s">
        <v>77</v>
      </c>
      <c r="J10" s="25" t="s">
        <v>76</v>
      </c>
      <c r="K10" s="25" t="s">
        <v>77</v>
      </c>
      <c r="L10" s="25" t="s">
        <v>76</v>
      </c>
      <c r="M10" s="25" t="s">
        <v>77</v>
      </c>
    </row>
    <row r="11" spans="1:15" x14ac:dyDescent="0.25">
      <c r="A11" s="26">
        <v>1</v>
      </c>
      <c r="B11" s="26">
        <v>2</v>
      </c>
      <c r="C11" s="26">
        <v>0</v>
      </c>
      <c r="D11" s="26">
        <v>2</v>
      </c>
      <c r="E11" s="26">
        <v>0</v>
      </c>
      <c r="F11" s="26">
        <v>2</v>
      </c>
      <c r="G11" s="26">
        <v>0</v>
      </c>
      <c r="H11" s="26"/>
      <c r="I11" s="26"/>
      <c r="J11" s="26"/>
      <c r="K11" s="26"/>
      <c r="L11" s="26"/>
      <c r="M11" s="26"/>
    </row>
    <row r="12" spans="1:15" x14ac:dyDescent="0.25">
      <c r="A12" s="26">
        <v>2</v>
      </c>
      <c r="B12" s="26">
        <v>2</v>
      </c>
      <c r="C12" s="26">
        <v>0</v>
      </c>
      <c r="D12" s="26">
        <v>2</v>
      </c>
      <c r="E12" s="26">
        <v>0</v>
      </c>
      <c r="F12" s="26">
        <v>2</v>
      </c>
      <c r="G12" s="26">
        <v>0</v>
      </c>
      <c r="H12" s="26"/>
      <c r="I12" s="26"/>
      <c r="J12" s="26"/>
      <c r="K12" s="26"/>
      <c r="L12" s="26"/>
      <c r="M12" s="26"/>
    </row>
    <row r="13" spans="1:15" x14ac:dyDescent="0.25">
      <c r="A13" s="26">
        <v>3</v>
      </c>
      <c r="B13" s="26">
        <v>1</v>
      </c>
      <c r="C13" s="26">
        <v>0</v>
      </c>
      <c r="D13" s="26">
        <v>1</v>
      </c>
      <c r="E13" s="26">
        <v>0</v>
      </c>
      <c r="F13" s="26">
        <v>1</v>
      </c>
      <c r="G13" s="26">
        <v>0</v>
      </c>
      <c r="H13" s="26"/>
      <c r="I13" s="26"/>
      <c r="J13" s="26"/>
      <c r="K13" s="26"/>
      <c r="L13" s="26"/>
      <c r="M13" s="26"/>
    </row>
    <row r="14" spans="1:15" x14ac:dyDescent="0.25">
      <c r="A14" s="24" t="s">
        <v>78</v>
      </c>
      <c r="B14" s="24">
        <f t="shared" ref="B14:G14" si="1">SUM(B11:B13)</f>
        <v>5</v>
      </c>
      <c r="C14" s="24">
        <f t="shared" si="1"/>
        <v>0</v>
      </c>
      <c r="D14" s="24">
        <f t="shared" si="1"/>
        <v>5</v>
      </c>
      <c r="E14" s="24">
        <f t="shared" si="1"/>
        <v>0</v>
      </c>
      <c r="F14" s="24">
        <f t="shared" si="1"/>
        <v>5</v>
      </c>
      <c r="G14" s="24">
        <f t="shared" si="1"/>
        <v>0</v>
      </c>
      <c r="H14" s="24"/>
      <c r="I14" s="24"/>
      <c r="J14" s="24"/>
      <c r="K14" s="24"/>
      <c r="L14" s="24"/>
      <c r="M14" s="24"/>
    </row>
    <row r="15" spans="1:15" ht="15.75" thickBot="1" x14ac:dyDescent="0.3"/>
    <row r="16" spans="1:15" ht="132" x14ac:dyDescent="0.25">
      <c r="A16" s="27" t="s">
        <v>85</v>
      </c>
      <c r="B16" s="28" t="s">
        <v>86</v>
      </c>
      <c r="C16" s="29" t="s">
        <v>87</v>
      </c>
      <c r="D16" s="29" t="s">
        <v>88</v>
      </c>
      <c r="E16" s="29" t="s">
        <v>89</v>
      </c>
      <c r="F16" s="27" t="s">
        <v>90</v>
      </c>
      <c r="G16" s="29" t="s">
        <v>91</v>
      </c>
      <c r="H16" s="30" t="s">
        <v>92</v>
      </c>
      <c r="I16" s="29" t="s">
        <v>93</v>
      </c>
      <c r="J16" s="29" t="s">
        <v>94</v>
      </c>
      <c r="K16" s="31" t="s">
        <v>95</v>
      </c>
      <c r="L16" s="29" t="s">
        <v>96</v>
      </c>
      <c r="M16" s="32" t="s">
        <v>97</v>
      </c>
      <c r="N16" s="33" t="s">
        <v>98</v>
      </c>
      <c r="O16" s="32" t="s">
        <v>99</v>
      </c>
    </row>
    <row r="17" spans="1:15" x14ac:dyDescent="0.25">
      <c r="A17" s="34" t="s">
        <v>100</v>
      </c>
      <c r="B17" s="35" t="s">
        <v>101</v>
      </c>
      <c r="C17" s="36">
        <v>919032050</v>
      </c>
      <c r="D17" s="36" t="s">
        <v>102</v>
      </c>
      <c r="E17" s="36">
        <v>1</v>
      </c>
      <c r="F17" s="36">
        <v>1</v>
      </c>
      <c r="G17" s="36">
        <v>5</v>
      </c>
      <c r="H17" s="36">
        <v>100</v>
      </c>
      <c r="I17" s="37">
        <f t="shared" ref="I17:I22" si="2">8*60/G17</f>
        <v>96</v>
      </c>
      <c r="J17" s="36" t="s">
        <v>28</v>
      </c>
      <c r="K17" s="38">
        <v>43537</v>
      </c>
      <c r="L17" s="39"/>
      <c r="M17" s="36"/>
      <c r="N17" s="36"/>
      <c r="O17" s="36"/>
    </row>
    <row r="18" spans="1:15" x14ac:dyDescent="0.25">
      <c r="A18" s="34" t="s">
        <v>100</v>
      </c>
      <c r="B18" s="35" t="s">
        <v>101</v>
      </c>
      <c r="C18" s="36" t="s">
        <v>103</v>
      </c>
      <c r="D18" s="36" t="s">
        <v>104</v>
      </c>
      <c r="E18" s="36">
        <v>2</v>
      </c>
      <c r="F18" s="36">
        <v>2</v>
      </c>
      <c r="G18" s="36">
        <v>90</v>
      </c>
      <c r="H18" s="36">
        <v>82</v>
      </c>
      <c r="I18" s="37">
        <f t="shared" si="2"/>
        <v>5.333333333333333</v>
      </c>
      <c r="J18" s="40">
        <v>0.1115</v>
      </c>
      <c r="K18" s="36" t="s">
        <v>105</v>
      </c>
      <c r="L18" s="36"/>
      <c r="M18" s="36"/>
      <c r="N18" s="36"/>
      <c r="O18" s="36"/>
    </row>
    <row r="19" spans="1:15" x14ac:dyDescent="0.25">
      <c r="A19" s="34" t="s">
        <v>100</v>
      </c>
      <c r="B19" s="35" t="s">
        <v>101</v>
      </c>
      <c r="C19" s="36" t="s">
        <v>106</v>
      </c>
      <c r="D19" s="36" t="s">
        <v>104</v>
      </c>
      <c r="E19" s="36">
        <v>2</v>
      </c>
      <c r="F19" s="36">
        <v>2</v>
      </c>
      <c r="G19" s="36">
        <v>90</v>
      </c>
      <c r="H19" s="36">
        <v>82</v>
      </c>
      <c r="I19" s="37">
        <f t="shared" si="2"/>
        <v>5.333333333333333</v>
      </c>
      <c r="J19" s="40">
        <v>9.0800000000000006E-2</v>
      </c>
      <c r="K19" s="36" t="s">
        <v>105</v>
      </c>
      <c r="L19" s="36"/>
      <c r="M19" s="36"/>
      <c r="N19" s="36"/>
      <c r="O19" s="36"/>
    </row>
    <row r="20" spans="1:15" x14ac:dyDescent="0.25">
      <c r="A20" s="34" t="s">
        <v>100</v>
      </c>
      <c r="B20" s="35" t="s">
        <v>101</v>
      </c>
      <c r="C20" s="36" t="s">
        <v>107</v>
      </c>
      <c r="D20" s="36" t="s">
        <v>104</v>
      </c>
      <c r="E20" s="36">
        <v>1</v>
      </c>
      <c r="F20" s="36">
        <v>1</v>
      </c>
      <c r="G20" s="36">
        <v>120</v>
      </c>
      <c r="H20" s="36">
        <v>92</v>
      </c>
      <c r="I20" s="37">
        <f t="shared" si="2"/>
        <v>4</v>
      </c>
      <c r="J20" s="40">
        <v>5.0599999999999999E-2</v>
      </c>
      <c r="K20" s="36" t="s">
        <v>105</v>
      </c>
      <c r="L20" s="36"/>
      <c r="M20" s="36"/>
      <c r="N20" s="36"/>
      <c r="O20" s="36"/>
    </row>
    <row r="21" spans="1:15" x14ac:dyDescent="0.25">
      <c r="A21" s="34" t="s">
        <v>100</v>
      </c>
      <c r="B21" s="35" t="s">
        <v>108</v>
      </c>
      <c r="C21" s="36" t="s">
        <v>109</v>
      </c>
      <c r="D21" s="36" t="s">
        <v>110</v>
      </c>
      <c r="E21" s="36">
        <v>1</v>
      </c>
      <c r="F21" s="36">
        <v>3</v>
      </c>
      <c r="G21" s="36">
        <v>10</v>
      </c>
      <c r="H21" s="36">
        <v>100</v>
      </c>
      <c r="I21" s="37">
        <f t="shared" si="2"/>
        <v>48</v>
      </c>
      <c r="J21" s="36" t="s">
        <v>28</v>
      </c>
      <c r="K21" s="41">
        <v>43557</v>
      </c>
      <c r="L21" s="36"/>
      <c r="M21" s="36"/>
      <c r="N21" s="36"/>
      <c r="O21" s="36"/>
    </row>
    <row r="22" spans="1:15" x14ac:dyDescent="0.25">
      <c r="A22" s="34" t="s">
        <v>100</v>
      </c>
      <c r="B22" s="42" t="s">
        <v>101</v>
      </c>
      <c r="C22" s="43">
        <v>14354696</v>
      </c>
      <c r="D22" s="44" t="s">
        <v>111</v>
      </c>
      <c r="E22" s="44">
        <v>1</v>
      </c>
      <c r="F22" s="44">
        <v>1</v>
      </c>
      <c r="G22" s="44">
        <v>5</v>
      </c>
      <c r="H22" s="44">
        <v>100</v>
      </c>
      <c r="I22" s="45">
        <f t="shared" si="2"/>
        <v>96</v>
      </c>
      <c r="J22" s="46" t="s">
        <v>28</v>
      </c>
      <c r="K22" s="41">
        <v>43561</v>
      </c>
      <c r="L22" s="36"/>
      <c r="M22" s="36"/>
      <c r="N22" s="36"/>
      <c r="O22" s="36"/>
    </row>
  </sheetData>
  <mergeCells count="13">
    <mergeCell ref="L9:M9"/>
    <mergeCell ref="B1:M1"/>
    <mergeCell ref="B2:C2"/>
    <mergeCell ref="D2:E2"/>
    <mergeCell ref="F2:G2"/>
    <mergeCell ref="H2:I2"/>
    <mergeCell ref="J2:K2"/>
    <mergeCell ref="L2:M2"/>
    <mergeCell ref="B9:C9"/>
    <mergeCell ref="D9:E9"/>
    <mergeCell ref="F9:G9"/>
    <mergeCell ref="H9:I9"/>
    <mergeCell ref="J9:K9"/>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2:M24"/>
  <sheetViews>
    <sheetView workbookViewId="0">
      <selection activeCell="A2" sqref="A2:M15"/>
    </sheetView>
  </sheetViews>
  <sheetFormatPr defaultRowHeight="15" x14ac:dyDescent="0.25"/>
  <sheetData>
    <row r="2" spans="1:13" x14ac:dyDescent="0.25">
      <c r="B2" s="101" t="s">
        <v>69</v>
      </c>
      <c r="C2" s="101"/>
      <c r="D2" s="101"/>
      <c r="E2" s="101"/>
      <c r="F2" s="101"/>
      <c r="G2" s="101"/>
      <c r="H2" s="101"/>
      <c r="I2" s="101"/>
      <c r="J2" s="101"/>
      <c r="K2" s="101"/>
      <c r="L2" s="101"/>
      <c r="M2" s="101"/>
    </row>
    <row r="3" spans="1:13" x14ac:dyDescent="0.25">
      <c r="B3" s="100" t="s">
        <v>70</v>
      </c>
      <c r="C3" s="100"/>
      <c r="D3" s="100" t="s">
        <v>71</v>
      </c>
      <c r="E3" s="100"/>
      <c r="F3" s="100" t="s">
        <v>72</v>
      </c>
      <c r="G3" s="100"/>
      <c r="H3" s="100" t="s">
        <v>73</v>
      </c>
      <c r="I3" s="100"/>
      <c r="J3" s="100" t="s">
        <v>74</v>
      </c>
      <c r="K3" s="100"/>
      <c r="L3" s="100" t="s">
        <v>75</v>
      </c>
      <c r="M3" s="100"/>
    </row>
    <row r="4" spans="1:13" ht="30" x14ac:dyDescent="0.25">
      <c r="A4" s="24" t="str">
        <f>[1]Details!$E$1</f>
        <v>Number of common testers</v>
      </c>
      <c r="B4" s="25" t="s">
        <v>76</v>
      </c>
      <c r="C4" s="25" t="s">
        <v>77</v>
      </c>
      <c r="D4" s="25" t="s">
        <v>76</v>
      </c>
      <c r="E4" s="25" t="s">
        <v>77</v>
      </c>
      <c r="F4" s="25" t="s">
        <v>76</v>
      </c>
      <c r="G4" s="25" t="s">
        <v>77</v>
      </c>
      <c r="H4" s="25" t="s">
        <v>76</v>
      </c>
      <c r="I4" s="25" t="s">
        <v>77</v>
      </c>
      <c r="J4" s="25" t="s">
        <v>76</v>
      </c>
      <c r="K4" s="25" t="s">
        <v>77</v>
      </c>
      <c r="L4" s="25" t="s">
        <v>76</v>
      </c>
      <c r="M4" s="25" t="s">
        <v>77</v>
      </c>
    </row>
    <row r="5" spans="1:13" x14ac:dyDescent="0.25">
      <c r="A5" s="26">
        <v>1</v>
      </c>
      <c r="B5" s="26"/>
      <c r="C5" s="26"/>
      <c r="D5" s="26"/>
      <c r="E5" s="26"/>
      <c r="F5" s="26"/>
      <c r="G5" s="26"/>
      <c r="H5" s="26"/>
      <c r="I5" s="26"/>
      <c r="J5" s="26"/>
      <c r="K5" s="26"/>
      <c r="L5" s="26"/>
      <c r="M5" s="26"/>
    </row>
    <row r="6" spans="1:13" x14ac:dyDescent="0.25">
      <c r="A6" s="26">
        <v>2</v>
      </c>
      <c r="B6" s="26"/>
      <c r="C6" s="26"/>
      <c r="D6" s="26"/>
      <c r="E6" s="26"/>
      <c r="F6" s="26"/>
      <c r="G6" s="26"/>
      <c r="H6" s="26"/>
      <c r="I6" s="26"/>
      <c r="J6" s="26"/>
      <c r="K6" s="26"/>
      <c r="L6" s="26"/>
      <c r="M6" s="26"/>
    </row>
    <row r="7" spans="1:13" x14ac:dyDescent="0.25">
      <c r="A7" s="26">
        <v>3</v>
      </c>
      <c r="B7" s="26"/>
      <c r="C7" s="26"/>
      <c r="D7" s="26"/>
      <c r="E7" s="26"/>
      <c r="F7" s="26"/>
      <c r="G7" s="26"/>
      <c r="H7" s="26"/>
      <c r="I7" s="26"/>
      <c r="J7" s="26"/>
      <c r="K7" s="26"/>
      <c r="L7" s="26"/>
      <c r="M7" s="26"/>
    </row>
    <row r="8" spans="1:13" x14ac:dyDescent="0.25">
      <c r="A8" s="24" t="s">
        <v>78</v>
      </c>
      <c r="B8" s="24">
        <f t="shared" ref="B8:M8" si="0">SUM(B5:B7)</f>
        <v>0</v>
      </c>
      <c r="C8" s="24">
        <f t="shared" si="0"/>
        <v>0</v>
      </c>
      <c r="D8" s="24">
        <f t="shared" si="0"/>
        <v>0</v>
      </c>
      <c r="E8" s="24">
        <f t="shared" si="0"/>
        <v>0</v>
      </c>
      <c r="F8" s="24">
        <f t="shared" si="0"/>
        <v>0</v>
      </c>
      <c r="G8" s="24">
        <f t="shared" si="0"/>
        <v>0</v>
      </c>
      <c r="H8" s="24">
        <f t="shared" si="0"/>
        <v>0</v>
      </c>
      <c r="I8" s="24">
        <f t="shared" si="0"/>
        <v>0</v>
      </c>
      <c r="J8" s="24">
        <f t="shared" si="0"/>
        <v>0</v>
      </c>
      <c r="K8" s="24">
        <f t="shared" si="0"/>
        <v>0</v>
      </c>
      <c r="L8" s="24">
        <f t="shared" si="0"/>
        <v>0</v>
      </c>
      <c r="M8" s="24">
        <f t="shared" si="0"/>
        <v>0</v>
      </c>
    </row>
    <row r="10" spans="1:13" x14ac:dyDescent="0.25">
      <c r="B10" s="100" t="s">
        <v>79</v>
      </c>
      <c r="C10" s="100"/>
      <c r="D10" s="100" t="s">
        <v>80</v>
      </c>
      <c r="E10" s="100"/>
      <c r="F10" s="100" t="s">
        <v>81</v>
      </c>
      <c r="G10" s="100"/>
      <c r="H10" s="100" t="s">
        <v>82</v>
      </c>
      <c r="I10" s="100"/>
      <c r="J10" s="100" t="s">
        <v>83</v>
      </c>
      <c r="K10" s="100"/>
      <c r="L10" s="100" t="s">
        <v>84</v>
      </c>
      <c r="M10" s="100"/>
    </row>
    <row r="11" spans="1:13" ht="30" x14ac:dyDescent="0.25">
      <c r="A11" s="24" t="str">
        <f>[1]Details!$E$1</f>
        <v>Number of common testers</v>
      </c>
      <c r="B11" s="25" t="s">
        <v>76</v>
      </c>
      <c r="C11" s="25" t="s">
        <v>77</v>
      </c>
      <c r="D11" s="25" t="s">
        <v>76</v>
      </c>
      <c r="E11" s="25" t="s">
        <v>77</v>
      </c>
      <c r="F11" s="25" t="s">
        <v>76</v>
      </c>
      <c r="G11" s="25" t="s">
        <v>77</v>
      </c>
      <c r="H11" s="25" t="s">
        <v>76</v>
      </c>
      <c r="I11" s="25" t="s">
        <v>77</v>
      </c>
      <c r="J11" s="25" t="s">
        <v>76</v>
      </c>
      <c r="K11" s="25" t="s">
        <v>77</v>
      </c>
      <c r="L11" s="25" t="s">
        <v>76</v>
      </c>
      <c r="M11" s="25" t="s">
        <v>77</v>
      </c>
    </row>
    <row r="12" spans="1:13" x14ac:dyDescent="0.25">
      <c r="A12" s="26">
        <v>1</v>
      </c>
      <c r="B12" s="26"/>
      <c r="C12" s="26"/>
      <c r="D12" s="26"/>
      <c r="E12" s="26"/>
      <c r="F12" s="26"/>
      <c r="G12" s="26"/>
      <c r="H12" s="26"/>
      <c r="I12" s="26"/>
      <c r="J12" s="26"/>
      <c r="K12" s="26"/>
      <c r="L12" s="26"/>
      <c r="M12" s="26"/>
    </row>
    <row r="13" spans="1:13" x14ac:dyDescent="0.25">
      <c r="A13" s="26">
        <v>2</v>
      </c>
      <c r="B13" s="26"/>
      <c r="C13" s="26"/>
      <c r="D13" s="26"/>
      <c r="E13" s="26"/>
      <c r="F13" s="26"/>
      <c r="G13" s="26"/>
      <c r="H13" s="26">
        <v>6</v>
      </c>
      <c r="I13" s="26"/>
      <c r="J13" s="26"/>
      <c r="K13" s="26"/>
      <c r="L13" s="26"/>
      <c r="M13" s="26"/>
    </row>
    <row r="14" spans="1:13" x14ac:dyDescent="0.25">
      <c r="A14" s="26">
        <v>3</v>
      </c>
      <c r="B14" s="26"/>
      <c r="C14" s="26"/>
      <c r="D14" s="26"/>
      <c r="E14" s="26"/>
      <c r="F14" s="26"/>
      <c r="G14" s="26"/>
      <c r="H14" s="26"/>
      <c r="I14" s="26"/>
      <c r="J14" s="26"/>
      <c r="K14" s="26"/>
      <c r="L14" s="26"/>
      <c r="M14" s="26"/>
    </row>
    <row r="15" spans="1:13" x14ac:dyDescent="0.25">
      <c r="A15" s="24" t="s">
        <v>78</v>
      </c>
      <c r="B15" s="24">
        <f t="shared" ref="B15:G15" si="1">SUM(B12:B14)</f>
        <v>0</v>
      </c>
      <c r="C15" s="24">
        <f t="shared" si="1"/>
        <v>0</v>
      </c>
      <c r="D15" s="24">
        <f t="shared" si="1"/>
        <v>0</v>
      </c>
      <c r="E15" s="24">
        <f t="shared" si="1"/>
        <v>0</v>
      </c>
      <c r="F15" s="24">
        <f t="shared" si="1"/>
        <v>0</v>
      </c>
      <c r="G15" s="24">
        <f t="shared" si="1"/>
        <v>0</v>
      </c>
      <c r="H15" s="24">
        <v>6</v>
      </c>
      <c r="I15" s="24"/>
      <c r="J15" s="24"/>
      <c r="K15" s="24"/>
      <c r="L15" s="24"/>
      <c r="M15" s="24"/>
    </row>
    <row r="17" spans="1:10" ht="15.75" thickBot="1" x14ac:dyDescent="0.3"/>
    <row r="18" spans="1:10" ht="15.75" x14ac:dyDescent="0.25">
      <c r="A18" s="483" t="s">
        <v>1</v>
      </c>
      <c r="B18" s="483" t="s">
        <v>2</v>
      </c>
      <c r="C18" s="484" t="s">
        <v>3</v>
      </c>
      <c r="D18" s="485" t="s">
        <v>4</v>
      </c>
      <c r="E18" s="485" t="s">
        <v>5</v>
      </c>
      <c r="F18" s="486" t="s">
        <v>6</v>
      </c>
      <c r="G18" s="486" t="s">
        <v>7</v>
      </c>
      <c r="H18" s="486" t="s">
        <v>8</v>
      </c>
      <c r="I18" s="486" t="s">
        <v>9</v>
      </c>
      <c r="J18" s="486" t="s">
        <v>548</v>
      </c>
    </row>
    <row r="19" spans="1:10" ht="15.75" x14ac:dyDescent="0.25">
      <c r="A19" s="454" t="s">
        <v>588</v>
      </c>
      <c r="B19" s="454" t="s">
        <v>589</v>
      </c>
      <c r="C19" s="454" t="s">
        <v>590</v>
      </c>
      <c r="D19" s="487" t="s">
        <v>28</v>
      </c>
      <c r="E19" s="488" t="s">
        <v>570</v>
      </c>
      <c r="F19" s="472" t="s">
        <v>591</v>
      </c>
      <c r="G19" s="457" t="s">
        <v>592</v>
      </c>
      <c r="H19" s="458">
        <v>2</v>
      </c>
      <c r="I19" s="459" t="s">
        <v>572</v>
      </c>
      <c r="J19" s="459" t="s">
        <v>573</v>
      </c>
    </row>
    <row r="20" spans="1:10" ht="15.75" x14ac:dyDescent="0.25">
      <c r="A20" s="454" t="str">
        <f>LEFT(A19,FIND("x",SUBSTITUTE(A19,".","x",3))-1)&amp;"."&amp;(MID(A19,FIND("x",SUBSTITUTE(A19,".","x",3))+1,3)+1)</f>
        <v>10.249.50.19</v>
      </c>
      <c r="B20" s="454" t="s">
        <v>593</v>
      </c>
      <c r="C20" s="454" t="s">
        <v>594</v>
      </c>
      <c r="D20" s="487" t="s">
        <v>28</v>
      </c>
      <c r="E20" s="488" t="s">
        <v>568</v>
      </c>
      <c r="F20" s="472" t="s">
        <v>595</v>
      </c>
      <c r="G20" s="457" t="s">
        <v>28</v>
      </c>
      <c r="H20" s="458">
        <v>2</v>
      </c>
      <c r="I20" s="459" t="s">
        <v>554</v>
      </c>
      <c r="J20" s="459" t="s">
        <v>555</v>
      </c>
    </row>
    <row r="21" spans="1:10" ht="15.75" x14ac:dyDescent="0.25">
      <c r="A21" s="454" t="s">
        <v>596</v>
      </c>
      <c r="B21" s="454" t="s">
        <v>597</v>
      </c>
      <c r="C21" s="454" t="s">
        <v>598</v>
      </c>
      <c r="D21" s="487" t="s">
        <v>28</v>
      </c>
      <c r="E21" s="488" t="s">
        <v>28</v>
      </c>
      <c r="F21" s="472" t="s">
        <v>28</v>
      </c>
      <c r="G21" s="457" t="s">
        <v>28</v>
      </c>
      <c r="H21" s="458" t="s">
        <v>28</v>
      </c>
      <c r="I21" s="459" t="s">
        <v>599</v>
      </c>
      <c r="J21" s="459" t="s">
        <v>28</v>
      </c>
    </row>
    <row r="22" spans="1:10" ht="15.75" x14ac:dyDescent="0.25">
      <c r="A22" s="454" t="s">
        <v>600</v>
      </c>
      <c r="B22" s="454" t="s">
        <v>601</v>
      </c>
      <c r="C22" s="454" t="s">
        <v>602</v>
      </c>
      <c r="D22" s="487" t="s">
        <v>28</v>
      </c>
      <c r="E22" s="488" t="s">
        <v>28</v>
      </c>
      <c r="F22" s="472" t="s">
        <v>28</v>
      </c>
      <c r="G22" s="457" t="s">
        <v>28</v>
      </c>
      <c r="H22" s="458" t="s">
        <v>28</v>
      </c>
      <c r="I22" s="459" t="s">
        <v>66</v>
      </c>
      <c r="J22" s="459" t="s">
        <v>28</v>
      </c>
    </row>
    <row r="23" spans="1:10" ht="15.75" x14ac:dyDescent="0.25">
      <c r="A23" s="454" t="s">
        <v>603</v>
      </c>
      <c r="B23" s="454" t="s">
        <v>604</v>
      </c>
      <c r="C23" s="454" t="s">
        <v>605</v>
      </c>
      <c r="D23" s="487" t="s">
        <v>28</v>
      </c>
      <c r="E23" s="488" t="s">
        <v>28</v>
      </c>
      <c r="F23" s="472" t="s">
        <v>28</v>
      </c>
      <c r="G23" s="457" t="s">
        <v>28</v>
      </c>
      <c r="H23" s="458" t="s">
        <v>28</v>
      </c>
      <c r="I23" s="459" t="s">
        <v>66</v>
      </c>
      <c r="J23" s="459" t="s">
        <v>28</v>
      </c>
    </row>
    <row r="24" spans="1:10" ht="15.75" x14ac:dyDescent="0.25">
      <c r="A24" s="454" t="s">
        <v>606</v>
      </c>
      <c r="B24" s="454" t="s">
        <v>607</v>
      </c>
      <c r="C24" s="454" t="s">
        <v>608</v>
      </c>
      <c r="D24" s="487" t="s">
        <v>28</v>
      </c>
      <c r="E24" s="488" t="s">
        <v>28</v>
      </c>
      <c r="F24" s="472" t="s">
        <v>28</v>
      </c>
      <c r="G24" s="457" t="s">
        <v>28</v>
      </c>
      <c r="H24" s="458" t="s">
        <v>28</v>
      </c>
      <c r="I24" s="459" t="s">
        <v>66</v>
      </c>
      <c r="J24" s="459" t="s">
        <v>28</v>
      </c>
    </row>
  </sheetData>
  <mergeCells count="13">
    <mergeCell ref="B10:C10"/>
    <mergeCell ref="D10:E10"/>
    <mergeCell ref="F10:G10"/>
    <mergeCell ref="H10:I10"/>
    <mergeCell ref="J10:K10"/>
    <mergeCell ref="L10:M10"/>
    <mergeCell ref="B2:M2"/>
    <mergeCell ref="B3:C3"/>
    <mergeCell ref="D3:E3"/>
    <mergeCell ref="F3:G3"/>
    <mergeCell ref="H3:I3"/>
    <mergeCell ref="J3:K3"/>
    <mergeCell ref="L3:M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2:M21"/>
  <sheetViews>
    <sheetView workbookViewId="0">
      <selection activeCell="A2" sqref="A2:M15"/>
    </sheetView>
  </sheetViews>
  <sheetFormatPr defaultRowHeight="15" x14ac:dyDescent="0.25"/>
  <sheetData>
    <row r="2" spans="1:13" x14ac:dyDescent="0.25">
      <c r="B2" s="101" t="s">
        <v>69</v>
      </c>
      <c r="C2" s="101"/>
      <c r="D2" s="101"/>
      <c r="E2" s="101"/>
      <c r="F2" s="101"/>
      <c r="G2" s="101"/>
      <c r="H2" s="101"/>
      <c r="I2" s="101"/>
      <c r="J2" s="101"/>
      <c r="K2" s="101"/>
      <c r="L2" s="101"/>
      <c r="M2" s="101"/>
    </row>
    <row r="3" spans="1:13" x14ac:dyDescent="0.25">
      <c r="B3" s="100" t="s">
        <v>70</v>
      </c>
      <c r="C3" s="100"/>
      <c r="D3" s="100" t="s">
        <v>71</v>
      </c>
      <c r="E3" s="100"/>
      <c r="F3" s="100" t="s">
        <v>72</v>
      </c>
      <c r="G3" s="100"/>
      <c r="H3" s="100" t="s">
        <v>73</v>
      </c>
      <c r="I3" s="100"/>
      <c r="J3" s="100" t="s">
        <v>74</v>
      </c>
      <c r="K3" s="100"/>
      <c r="L3" s="100" t="s">
        <v>75</v>
      </c>
      <c r="M3" s="100"/>
    </row>
    <row r="4" spans="1:13" ht="30" x14ac:dyDescent="0.25">
      <c r="A4" s="24" t="str">
        <f>[1]Details!$E$1</f>
        <v>Number of common testers</v>
      </c>
      <c r="B4" s="25" t="s">
        <v>76</v>
      </c>
      <c r="C4" s="25" t="s">
        <v>77</v>
      </c>
      <c r="D4" s="25" t="s">
        <v>76</v>
      </c>
      <c r="E4" s="25" t="s">
        <v>77</v>
      </c>
      <c r="F4" s="25" t="s">
        <v>76</v>
      </c>
      <c r="G4" s="25" t="s">
        <v>77</v>
      </c>
      <c r="H4" s="25" t="s">
        <v>76</v>
      </c>
      <c r="I4" s="25" t="s">
        <v>77</v>
      </c>
      <c r="J4" s="25" t="s">
        <v>76</v>
      </c>
      <c r="K4" s="25" t="s">
        <v>77</v>
      </c>
      <c r="L4" s="25" t="s">
        <v>76</v>
      </c>
      <c r="M4" s="25" t="s">
        <v>77</v>
      </c>
    </row>
    <row r="5" spans="1:13" x14ac:dyDescent="0.25">
      <c r="A5" s="26">
        <v>1</v>
      </c>
      <c r="B5" s="26"/>
      <c r="C5" s="26"/>
      <c r="D5" s="26"/>
      <c r="E5" s="26"/>
      <c r="F5" s="26"/>
      <c r="G5" s="26"/>
      <c r="H5" s="26"/>
      <c r="I5" s="26"/>
      <c r="J5" s="26"/>
      <c r="K5" s="26"/>
      <c r="L5" s="26"/>
      <c r="M5" s="26"/>
    </row>
    <row r="6" spans="1:13" x14ac:dyDescent="0.25">
      <c r="A6" s="26">
        <v>2</v>
      </c>
      <c r="B6" s="26"/>
      <c r="C6" s="26"/>
      <c r="D6" s="26"/>
      <c r="E6" s="26"/>
      <c r="F6" s="26"/>
      <c r="G6" s="26"/>
      <c r="H6" s="26"/>
      <c r="I6" s="26"/>
      <c r="J6" s="26"/>
      <c r="K6" s="26"/>
      <c r="L6" s="26"/>
      <c r="M6" s="26"/>
    </row>
    <row r="7" spans="1:13" x14ac:dyDescent="0.25">
      <c r="A7" s="26">
        <v>3</v>
      </c>
      <c r="B7" s="26"/>
      <c r="C7" s="26"/>
      <c r="D7" s="26"/>
      <c r="E7" s="26"/>
      <c r="F7" s="26"/>
      <c r="G7" s="26"/>
      <c r="H7" s="26"/>
      <c r="I7" s="26"/>
      <c r="J7" s="26"/>
      <c r="K7" s="26"/>
      <c r="L7" s="26"/>
      <c r="M7" s="26"/>
    </row>
    <row r="8" spans="1:13" x14ac:dyDescent="0.25">
      <c r="A8" s="24" t="s">
        <v>78</v>
      </c>
      <c r="B8" s="24">
        <f t="shared" ref="B8:M8" si="0">SUM(B5:B7)</f>
        <v>0</v>
      </c>
      <c r="C8" s="24">
        <f t="shared" si="0"/>
        <v>0</v>
      </c>
      <c r="D8" s="24">
        <f t="shared" si="0"/>
        <v>0</v>
      </c>
      <c r="E8" s="24">
        <f t="shared" si="0"/>
        <v>0</v>
      </c>
      <c r="F8" s="24">
        <f t="shared" si="0"/>
        <v>0</v>
      </c>
      <c r="G8" s="24">
        <f t="shared" si="0"/>
        <v>0</v>
      </c>
      <c r="H8" s="24">
        <f t="shared" si="0"/>
        <v>0</v>
      </c>
      <c r="I8" s="24">
        <f t="shared" si="0"/>
        <v>0</v>
      </c>
      <c r="J8" s="24">
        <f t="shared" si="0"/>
        <v>0</v>
      </c>
      <c r="K8" s="24">
        <f t="shared" si="0"/>
        <v>0</v>
      </c>
      <c r="L8" s="24">
        <f t="shared" si="0"/>
        <v>0</v>
      </c>
      <c r="M8" s="24">
        <f t="shared" si="0"/>
        <v>0</v>
      </c>
    </row>
    <row r="10" spans="1:13" x14ac:dyDescent="0.25">
      <c r="B10" s="100" t="s">
        <v>79</v>
      </c>
      <c r="C10" s="100"/>
      <c r="D10" s="100" t="s">
        <v>80</v>
      </c>
      <c r="E10" s="100"/>
      <c r="F10" s="100" t="s">
        <v>81</v>
      </c>
      <c r="G10" s="100"/>
      <c r="H10" s="100" t="s">
        <v>82</v>
      </c>
      <c r="I10" s="100"/>
      <c r="J10" s="100" t="s">
        <v>83</v>
      </c>
      <c r="K10" s="100"/>
      <c r="L10" s="100" t="s">
        <v>84</v>
      </c>
      <c r="M10" s="100"/>
    </row>
    <row r="11" spans="1:13" ht="30" x14ac:dyDescent="0.25">
      <c r="A11" s="24" t="str">
        <f>[1]Details!$E$1</f>
        <v>Number of common testers</v>
      </c>
      <c r="B11" s="25" t="s">
        <v>76</v>
      </c>
      <c r="C11" s="25" t="s">
        <v>77</v>
      </c>
      <c r="D11" s="25" t="s">
        <v>76</v>
      </c>
      <c r="E11" s="25" t="s">
        <v>77</v>
      </c>
      <c r="F11" s="25" t="s">
        <v>76</v>
      </c>
      <c r="G11" s="25" t="s">
        <v>77</v>
      </c>
      <c r="H11" s="25" t="s">
        <v>76</v>
      </c>
      <c r="I11" s="25" t="s">
        <v>77</v>
      </c>
      <c r="J11" s="25" t="s">
        <v>76</v>
      </c>
      <c r="K11" s="25" t="s">
        <v>77</v>
      </c>
      <c r="L11" s="25" t="s">
        <v>76</v>
      </c>
      <c r="M11" s="25" t="s">
        <v>77</v>
      </c>
    </row>
    <row r="12" spans="1:13" x14ac:dyDescent="0.25">
      <c r="A12" s="26">
        <v>1</v>
      </c>
      <c r="B12" s="26"/>
      <c r="C12" s="26"/>
      <c r="D12" s="26"/>
      <c r="E12" s="26"/>
      <c r="F12" s="26"/>
      <c r="G12" s="26"/>
      <c r="H12" s="26"/>
      <c r="I12" s="26"/>
      <c r="J12" s="26"/>
      <c r="K12" s="26"/>
      <c r="L12" s="26"/>
      <c r="M12" s="26"/>
    </row>
    <row r="13" spans="1:13" x14ac:dyDescent="0.25">
      <c r="A13" s="26">
        <v>2</v>
      </c>
      <c r="B13" s="26"/>
      <c r="C13" s="26"/>
      <c r="D13" s="26"/>
      <c r="E13" s="26"/>
      <c r="F13" s="26"/>
      <c r="G13" s="26"/>
      <c r="H13" s="26">
        <v>1</v>
      </c>
      <c r="I13" s="26"/>
      <c r="J13" s="26"/>
      <c r="K13" s="26"/>
      <c r="L13" s="26"/>
      <c r="M13" s="26"/>
    </row>
    <row r="14" spans="1:13" x14ac:dyDescent="0.25">
      <c r="A14" s="26">
        <v>3</v>
      </c>
      <c r="B14" s="26"/>
      <c r="C14" s="26"/>
      <c r="D14" s="26"/>
      <c r="E14" s="26"/>
      <c r="F14" s="26"/>
      <c r="G14" s="26"/>
      <c r="H14" s="26"/>
      <c r="I14" s="26"/>
      <c r="J14" s="26"/>
      <c r="K14" s="26"/>
      <c r="L14" s="26"/>
      <c r="M14" s="26"/>
    </row>
    <row r="15" spans="1:13" x14ac:dyDescent="0.25">
      <c r="A15" s="24" t="s">
        <v>78</v>
      </c>
      <c r="B15" s="24">
        <f t="shared" ref="B15:G15" si="1">SUM(B12:B14)</f>
        <v>0</v>
      </c>
      <c r="C15" s="24">
        <f t="shared" si="1"/>
        <v>0</v>
      </c>
      <c r="D15" s="24">
        <f t="shared" si="1"/>
        <v>0</v>
      </c>
      <c r="E15" s="24">
        <f t="shared" si="1"/>
        <v>0</v>
      </c>
      <c r="F15" s="24">
        <f t="shared" si="1"/>
        <v>0</v>
      </c>
      <c r="G15" s="24">
        <f t="shared" si="1"/>
        <v>0</v>
      </c>
      <c r="H15" s="24">
        <v>1</v>
      </c>
      <c r="I15" s="24"/>
      <c r="J15" s="24"/>
      <c r="K15" s="24"/>
      <c r="L15" s="24"/>
      <c r="M15" s="24"/>
    </row>
    <row r="19" spans="1:10" ht="15.75" thickBot="1" x14ac:dyDescent="0.3"/>
    <row r="20" spans="1:10" ht="15.75" x14ac:dyDescent="0.25">
      <c r="A20" s="483" t="s">
        <v>1</v>
      </c>
      <c r="B20" s="483" t="s">
        <v>2</v>
      </c>
      <c r="C20" s="484" t="s">
        <v>3</v>
      </c>
      <c r="D20" s="485" t="s">
        <v>4</v>
      </c>
      <c r="E20" s="485" t="s">
        <v>5</v>
      </c>
      <c r="F20" s="486" t="s">
        <v>6</v>
      </c>
      <c r="G20" s="486" t="s">
        <v>7</v>
      </c>
      <c r="H20" s="486" t="s">
        <v>8</v>
      </c>
      <c r="I20" s="486" t="s">
        <v>9</v>
      </c>
      <c r="J20" s="486" t="s">
        <v>548</v>
      </c>
    </row>
    <row r="21" spans="1:10" ht="105" x14ac:dyDescent="0.25">
      <c r="A21" s="489" t="s">
        <v>609</v>
      </c>
      <c r="B21" s="490" t="s">
        <v>610</v>
      </c>
      <c r="C21" s="490" t="s">
        <v>611</v>
      </c>
      <c r="D21" s="489" t="s">
        <v>612</v>
      </c>
      <c r="E21" s="490" t="s">
        <v>28</v>
      </c>
      <c r="F21" s="490" t="s">
        <v>613</v>
      </c>
      <c r="G21" s="490">
        <v>2009</v>
      </c>
      <c r="H21" s="490">
        <v>1.97</v>
      </c>
      <c r="I21" s="489" t="s">
        <v>614</v>
      </c>
      <c r="J21" s="490" t="s">
        <v>28</v>
      </c>
    </row>
  </sheetData>
  <mergeCells count="13">
    <mergeCell ref="B10:C10"/>
    <mergeCell ref="D10:E10"/>
    <mergeCell ref="F10:G10"/>
    <mergeCell ref="H10:I10"/>
    <mergeCell ref="J10:K10"/>
    <mergeCell ref="L10:M10"/>
    <mergeCell ref="B2:M2"/>
    <mergeCell ref="B3:C3"/>
    <mergeCell ref="D3:E3"/>
    <mergeCell ref="F3:G3"/>
    <mergeCell ref="H3:I3"/>
    <mergeCell ref="J3:K3"/>
    <mergeCell ref="L3:M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2:M20"/>
  <sheetViews>
    <sheetView workbookViewId="0">
      <selection activeCell="W9" sqref="W9"/>
    </sheetView>
  </sheetViews>
  <sheetFormatPr defaultRowHeight="15" x14ac:dyDescent="0.25"/>
  <sheetData>
    <row r="2" spans="1:13" x14ac:dyDescent="0.25">
      <c r="B2" s="101" t="s">
        <v>69</v>
      </c>
      <c r="C2" s="101"/>
      <c r="D2" s="101"/>
      <c r="E2" s="101"/>
      <c r="F2" s="101"/>
      <c r="G2" s="101"/>
      <c r="H2" s="101"/>
      <c r="I2" s="101"/>
      <c r="J2" s="101"/>
      <c r="K2" s="101"/>
      <c r="L2" s="101"/>
      <c r="M2" s="101"/>
    </row>
    <row r="3" spans="1:13" x14ac:dyDescent="0.25">
      <c r="B3" s="100" t="s">
        <v>70</v>
      </c>
      <c r="C3" s="100"/>
      <c r="D3" s="100" t="s">
        <v>71</v>
      </c>
      <c r="E3" s="100"/>
      <c r="F3" s="100" t="s">
        <v>72</v>
      </c>
      <c r="G3" s="100"/>
      <c r="H3" s="100" t="s">
        <v>73</v>
      </c>
      <c r="I3" s="100"/>
      <c r="J3" s="100" t="s">
        <v>74</v>
      </c>
      <c r="K3" s="100"/>
      <c r="L3" s="100" t="s">
        <v>75</v>
      </c>
      <c r="M3" s="100"/>
    </row>
    <row r="4" spans="1:13" ht="30" x14ac:dyDescent="0.25">
      <c r="A4" s="24" t="str">
        <f>[1]Details!$E$1</f>
        <v>Number of common testers</v>
      </c>
      <c r="B4" s="25" t="s">
        <v>76</v>
      </c>
      <c r="C4" s="25" t="s">
        <v>77</v>
      </c>
      <c r="D4" s="25" t="s">
        <v>76</v>
      </c>
      <c r="E4" s="25" t="s">
        <v>77</v>
      </c>
      <c r="F4" s="25" t="s">
        <v>76</v>
      </c>
      <c r="G4" s="25" t="s">
        <v>77</v>
      </c>
      <c r="H4" s="25" t="s">
        <v>76</v>
      </c>
      <c r="I4" s="25" t="s">
        <v>77</v>
      </c>
      <c r="J4" s="25" t="s">
        <v>76</v>
      </c>
      <c r="K4" s="25" t="s">
        <v>77</v>
      </c>
      <c r="L4" s="25" t="s">
        <v>76</v>
      </c>
      <c r="M4" s="25" t="s">
        <v>77</v>
      </c>
    </row>
    <row r="5" spans="1:13" x14ac:dyDescent="0.25">
      <c r="A5" s="26">
        <v>1</v>
      </c>
      <c r="B5" s="26"/>
      <c r="C5" s="26"/>
      <c r="D5" s="26"/>
      <c r="E5" s="26"/>
      <c r="F5" s="26"/>
      <c r="G5" s="26"/>
      <c r="H5" s="26"/>
      <c r="I5" s="26"/>
      <c r="J5" s="26"/>
      <c r="K5" s="26"/>
      <c r="L5" s="26"/>
      <c r="M5" s="26"/>
    </row>
    <row r="6" spans="1:13" x14ac:dyDescent="0.25">
      <c r="A6" s="26">
        <v>2</v>
      </c>
      <c r="B6" s="26"/>
      <c r="C6" s="26"/>
      <c r="D6" s="26"/>
      <c r="E6" s="26"/>
      <c r="F6" s="26"/>
      <c r="G6" s="26"/>
      <c r="H6" s="26"/>
      <c r="I6" s="26"/>
      <c r="J6" s="26"/>
      <c r="K6" s="26"/>
      <c r="L6" s="26"/>
      <c r="M6" s="26"/>
    </row>
    <row r="7" spans="1:13" x14ac:dyDescent="0.25">
      <c r="A7" s="26">
        <v>3</v>
      </c>
      <c r="B7" s="26"/>
      <c r="C7" s="26"/>
      <c r="D7" s="26"/>
      <c r="E7" s="26"/>
      <c r="F7" s="26"/>
      <c r="G7" s="26"/>
      <c r="H7" s="26"/>
      <c r="I7" s="26"/>
      <c r="J7" s="26"/>
      <c r="K7" s="26"/>
      <c r="L7" s="26"/>
      <c r="M7" s="26"/>
    </row>
    <row r="8" spans="1:13" x14ac:dyDescent="0.25">
      <c r="A8" s="24" t="s">
        <v>78</v>
      </c>
      <c r="B8" s="24">
        <f t="shared" ref="B8:M8" si="0">SUM(B5:B7)</f>
        <v>0</v>
      </c>
      <c r="C8" s="24">
        <f t="shared" si="0"/>
        <v>0</v>
      </c>
      <c r="D8" s="24">
        <f t="shared" si="0"/>
        <v>0</v>
      </c>
      <c r="E8" s="24">
        <f t="shared" si="0"/>
        <v>0</v>
      </c>
      <c r="F8" s="24">
        <f t="shared" si="0"/>
        <v>0</v>
      </c>
      <c r="G8" s="24">
        <f t="shared" si="0"/>
        <v>0</v>
      </c>
      <c r="H8" s="24">
        <f t="shared" si="0"/>
        <v>0</v>
      </c>
      <c r="I8" s="24">
        <f t="shared" si="0"/>
        <v>0</v>
      </c>
      <c r="J8" s="24">
        <f t="shared" si="0"/>
        <v>0</v>
      </c>
      <c r="K8" s="24">
        <f t="shared" si="0"/>
        <v>0</v>
      </c>
      <c r="L8" s="24">
        <f t="shared" si="0"/>
        <v>0</v>
      </c>
      <c r="M8" s="24">
        <f t="shared" si="0"/>
        <v>0</v>
      </c>
    </row>
    <row r="10" spans="1:13" x14ac:dyDescent="0.25">
      <c r="B10" s="100" t="s">
        <v>79</v>
      </c>
      <c r="C10" s="100"/>
      <c r="D10" s="100" t="s">
        <v>80</v>
      </c>
      <c r="E10" s="100"/>
      <c r="F10" s="100" t="s">
        <v>81</v>
      </c>
      <c r="G10" s="100"/>
      <c r="H10" s="100" t="s">
        <v>82</v>
      </c>
      <c r="I10" s="100"/>
      <c r="J10" s="100" t="s">
        <v>83</v>
      </c>
      <c r="K10" s="100"/>
      <c r="L10" s="100" t="s">
        <v>84</v>
      </c>
      <c r="M10" s="100"/>
    </row>
    <row r="11" spans="1:13" ht="30" x14ac:dyDescent="0.25">
      <c r="A11" s="24" t="str">
        <f>[1]Details!$E$1</f>
        <v>Number of common testers</v>
      </c>
      <c r="B11" s="25" t="s">
        <v>76</v>
      </c>
      <c r="C11" s="25" t="s">
        <v>77</v>
      </c>
      <c r="D11" s="25" t="s">
        <v>76</v>
      </c>
      <c r="E11" s="25" t="s">
        <v>77</v>
      </c>
      <c r="F11" s="25" t="s">
        <v>76</v>
      </c>
      <c r="G11" s="25" t="s">
        <v>77</v>
      </c>
      <c r="H11" s="25" t="s">
        <v>76</v>
      </c>
      <c r="I11" s="25" t="s">
        <v>77</v>
      </c>
      <c r="J11" s="25" t="s">
        <v>76</v>
      </c>
      <c r="K11" s="25" t="s">
        <v>77</v>
      </c>
      <c r="L11" s="25" t="s">
        <v>76</v>
      </c>
      <c r="M11" s="25" t="s">
        <v>77</v>
      </c>
    </row>
    <row r="12" spans="1:13" x14ac:dyDescent="0.25">
      <c r="A12" s="26">
        <v>1</v>
      </c>
      <c r="B12" s="26"/>
      <c r="C12" s="26"/>
      <c r="D12" s="26"/>
      <c r="E12" s="26"/>
      <c r="F12" s="26"/>
      <c r="G12" s="26"/>
      <c r="H12" s="26"/>
      <c r="I12" s="26"/>
      <c r="J12" s="26"/>
      <c r="K12" s="26"/>
      <c r="L12" s="26"/>
      <c r="M12" s="26"/>
    </row>
    <row r="13" spans="1:13" x14ac:dyDescent="0.25">
      <c r="A13" s="26">
        <v>2</v>
      </c>
      <c r="B13" s="26"/>
      <c r="C13" s="26"/>
      <c r="D13" s="26"/>
      <c r="E13" s="26"/>
      <c r="F13" s="26"/>
      <c r="G13" s="26"/>
      <c r="H13" s="26">
        <v>2</v>
      </c>
      <c r="I13" s="26"/>
      <c r="J13" s="26"/>
      <c r="K13" s="26"/>
      <c r="L13" s="26"/>
      <c r="M13" s="26"/>
    </row>
    <row r="14" spans="1:13" x14ac:dyDescent="0.25">
      <c r="A14" s="26">
        <v>3</v>
      </c>
      <c r="B14" s="26"/>
      <c r="C14" s="26"/>
      <c r="D14" s="26"/>
      <c r="E14" s="26"/>
      <c r="F14" s="26"/>
      <c r="G14" s="26"/>
      <c r="H14" s="26"/>
      <c r="I14" s="26"/>
      <c r="J14" s="26"/>
      <c r="K14" s="26"/>
      <c r="L14" s="26"/>
      <c r="M14" s="26"/>
    </row>
    <row r="15" spans="1:13" x14ac:dyDescent="0.25">
      <c r="A15" s="24" t="s">
        <v>78</v>
      </c>
      <c r="B15" s="24">
        <f t="shared" ref="B15:G15" si="1">SUM(B12:B14)</f>
        <v>0</v>
      </c>
      <c r="C15" s="24">
        <f t="shared" si="1"/>
        <v>0</v>
      </c>
      <c r="D15" s="24">
        <f t="shared" si="1"/>
        <v>0</v>
      </c>
      <c r="E15" s="24">
        <f t="shared" si="1"/>
        <v>0</v>
      </c>
      <c r="F15" s="24">
        <f t="shared" si="1"/>
        <v>0</v>
      </c>
      <c r="G15" s="24">
        <f t="shared" si="1"/>
        <v>0</v>
      </c>
      <c r="H15" s="24">
        <v>2</v>
      </c>
      <c r="I15" s="24"/>
      <c r="J15" s="24"/>
      <c r="K15" s="24"/>
      <c r="L15" s="24"/>
      <c r="M15" s="24"/>
    </row>
    <row r="17" spans="1:10" ht="15.75" thickBot="1" x14ac:dyDescent="0.3"/>
    <row r="18" spans="1:10" ht="16.5" thickBot="1" x14ac:dyDescent="0.3">
      <c r="A18" s="448" t="s">
        <v>1</v>
      </c>
      <c r="B18" s="448" t="s">
        <v>2</v>
      </c>
      <c r="C18" s="449" t="s">
        <v>3</v>
      </c>
      <c r="D18" s="450" t="s">
        <v>4</v>
      </c>
      <c r="E18" s="450" t="s">
        <v>5</v>
      </c>
      <c r="F18" s="451" t="s">
        <v>6</v>
      </c>
      <c r="G18" s="451" t="s">
        <v>7</v>
      </c>
      <c r="H18" s="451" t="s">
        <v>8</v>
      </c>
      <c r="I18" s="451" t="s">
        <v>9</v>
      </c>
      <c r="J18" s="451" t="s">
        <v>548</v>
      </c>
    </row>
    <row r="19" spans="1:10" ht="180.75" thickBot="1" x14ac:dyDescent="0.3">
      <c r="A19" s="490" t="s">
        <v>615</v>
      </c>
      <c r="B19" s="491" t="s">
        <v>616</v>
      </c>
      <c r="C19" s="491" t="s">
        <v>617</v>
      </c>
      <c r="D19" s="492" t="s">
        <v>28</v>
      </c>
      <c r="E19" s="493" t="s">
        <v>618</v>
      </c>
      <c r="F19" s="490" t="s">
        <v>619</v>
      </c>
      <c r="G19" s="491">
        <v>2005</v>
      </c>
      <c r="H19" s="491">
        <v>0.99</v>
      </c>
      <c r="I19" s="492" t="s">
        <v>620</v>
      </c>
      <c r="J19" s="491" t="s">
        <v>621</v>
      </c>
    </row>
    <row r="20" spans="1:10" ht="240" x14ac:dyDescent="0.25">
      <c r="A20" s="494" t="s">
        <v>622</v>
      </c>
      <c r="B20" s="490" t="s">
        <v>623</v>
      </c>
      <c r="C20" s="490" t="s">
        <v>624</v>
      </c>
      <c r="D20" s="489" t="s">
        <v>28</v>
      </c>
      <c r="E20" s="495" t="s">
        <v>625</v>
      </c>
      <c r="F20" s="490" t="s">
        <v>626</v>
      </c>
      <c r="G20" s="496">
        <v>2007</v>
      </c>
      <c r="H20" s="496">
        <v>1.97</v>
      </c>
      <c r="I20" s="497" t="s">
        <v>620</v>
      </c>
      <c r="J20" s="498" t="s">
        <v>621</v>
      </c>
    </row>
  </sheetData>
  <mergeCells count="13">
    <mergeCell ref="B10:C10"/>
    <mergeCell ref="D10:E10"/>
    <mergeCell ref="F10:G10"/>
    <mergeCell ref="H10:I10"/>
    <mergeCell ref="J10:K10"/>
    <mergeCell ref="L10:M10"/>
    <mergeCell ref="B2:M2"/>
    <mergeCell ref="B3:C3"/>
    <mergeCell ref="D3:E3"/>
    <mergeCell ref="F3:G3"/>
    <mergeCell ref="H3:I3"/>
    <mergeCell ref="J3:K3"/>
    <mergeCell ref="L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IT Infrastructure</vt:lpstr>
      <vt:lpstr>Flex SG</vt:lpstr>
      <vt:lpstr>Flex Senai</vt:lpstr>
      <vt:lpstr>Venture</vt:lpstr>
      <vt:lpstr>Venture PCB</vt:lpstr>
      <vt:lpstr>CEI SG</vt:lpstr>
      <vt:lpstr>CEI Batam</vt:lpstr>
      <vt:lpstr>Richport</vt:lpstr>
      <vt:lpstr>Keypoint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2018-10-09T06:24:47Z</dcterms:modified>
</cp:coreProperties>
</file>